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060" tabRatio="930" firstSheet="2" activeTab="5"/>
  </bookViews>
  <sheets>
    <sheet name="AGUAS DE BARRANCBERMEJA" sheetId="19" state="hidden" r:id="rId1"/>
    <sheet name="INFRAESTRUCTURA " sheetId="18" state="hidden" r:id="rId2"/>
    <sheet name="Consolidado" sheetId="17" r:id="rId3"/>
    <sheet name="EDUBA" sheetId="2" r:id="rId4"/>
    <sheet name="INDERBA " sheetId="3" r:id="rId5"/>
    <sheet name="Transito y Transporte" sheetId="4" r:id="rId6"/>
    <sheet name="Desarrollo" sheetId="6" r:id="rId7"/>
    <sheet name="Educacion" sheetId="7" r:id="rId8"/>
    <sheet name="Gobierno" sheetId="8" r:id="rId9"/>
    <sheet name="Hacienda" sheetId="9" r:id="rId10"/>
    <sheet name="INFRAESTRUCTURA" sheetId="10" r:id="rId11"/>
    <sheet name="TIC" sheetId="11" r:id="rId12"/>
    <sheet name="Medio Ambiente" sheetId="12" r:id="rId13"/>
    <sheet name="General" sheetId="13" r:id="rId14"/>
    <sheet name="Juridica" sheetId="14" r:id="rId15"/>
    <sheet name="Salud" sheetId="15" r:id="rId16"/>
    <sheet name="UMATA" sheetId="16" r:id="rId17"/>
    <sheet name="Planeacion" sheetId="20" r:id="rId18"/>
  </sheets>
  <externalReferences>
    <externalReference r:id="rId19"/>
  </externalReferences>
  <definedNames>
    <definedName name="_xlnm._FilterDatabase" localSheetId="0" hidden="1">'AGUAS DE BARRANCBERMEJA'!$B$3:$Q$31</definedName>
    <definedName name="_xlnm._FilterDatabase" localSheetId="6" hidden="1">Desarrollo!$B$3:$R$93</definedName>
    <definedName name="_xlnm._FilterDatabase" localSheetId="3" hidden="1">EDUBA!$B$3:$R$13</definedName>
    <definedName name="_xlnm._FilterDatabase" localSheetId="7" hidden="1">Educacion!$B$3:$R$62</definedName>
    <definedName name="_xlnm._FilterDatabase" localSheetId="13" hidden="1">General!$B$3:$R$18</definedName>
    <definedName name="_xlnm._FilterDatabase" localSheetId="8" hidden="1">Gobierno!$B$3:$R$64</definedName>
    <definedName name="_xlnm._FilterDatabase" localSheetId="9" hidden="1">Hacienda!$B$3:$R$6</definedName>
    <definedName name="_xlnm._FilterDatabase" localSheetId="4" hidden="1">'INDERBA '!$B$3:$R$23</definedName>
    <definedName name="_xlnm._FilterDatabase" localSheetId="10" hidden="1">INFRAESTRUCTURA!$B$3:$R$66</definedName>
    <definedName name="_xlnm._FilterDatabase" localSheetId="1" hidden="1">'INFRAESTRUCTURA '!$B$3:$Q$38</definedName>
    <definedName name="_xlnm._FilterDatabase" localSheetId="14" hidden="1">Juridica!$B$3:$R$7</definedName>
    <definedName name="_xlnm._FilterDatabase" localSheetId="12" hidden="1">'Medio Ambiente'!$B$3:$R$31</definedName>
    <definedName name="_xlnm._FilterDatabase" localSheetId="17" hidden="1">Planeacion!$B$3:$R$25</definedName>
    <definedName name="_xlnm._FilterDatabase" localSheetId="15" hidden="1">Salud!$B$3:$R$168</definedName>
    <definedName name="_xlnm._FilterDatabase" localSheetId="11" hidden="1">TIC!$B$3:$R$25</definedName>
    <definedName name="_xlnm._FilterDatabase" localSheetId="5" hidden="1">'Transito y Transporte'!$B$3:$R$40</definedName>
    <definedName name="_xlnm._FilterDatabase" localSheetId="16" hidden="1">UMATA!$B$3:$R$34</definedName>
    <definedName name="_xlnm.Print_Area" localSheetId="0">'AGUAS DE BARRANCBERMEJA'!$A$1:$R$32</definedName>
    <definedName name="_xlnm.Print_Area" localSheetId="6">Desarrollo!$A$1:$R$95</definedName>
    <definedName name="_xlnm.Print_Area" localSheetId="3">EDUBA!$A$1:$Q$15</definedName>
    <definedName name="_xlnm.Print_Area" localSheetId="7">Educacion!$A$1:$Q$64</definedName>
    <definedName name="_xlnm.Print_Area" localSheetId="13">General!$A$1:$R$21</definedName>
    <definedName name="_xlnm.Print_Area" localSheetId="8">Gobierno!$A$1:$R$68</definedName>
    <definedName name="_xlnm.Print_Area" localSheetId="9">Hacienda!$A$1:$R$9</definedName>
    <definedName name="_xlnm.Print_Area" localSheetId="4">'INDERBA '!$A$1:$R$26</definedName>
    <definedName name="_xlnm.Print_Area" localSheetId="10">INFRAESTRUCTURA!$A$1:$R$69</definedName>
    <definedName name="_xlnm.Print_Area" localSheetId="1">'INFRAESTRUCTURA '!$A$1:$R$39</definedName>
    <definedName name="_xlnm.Print_Area" localSheetId="14">Juridica!$A$1:$S$10</definedName>
    <definedName name="_xlnm.Print_Area" localSheetId="12">'Medio Ambiente'!$A$1:$S$33</definedName>
    <definedName name="_xlnm.Print_Area" localSheetId="17">Planeacion!$A$1:$R$30</definedName>
    <definedName name="_xlnm.Print_Area" localSheetId="15">Salud!$A$1:$S$171</definedName>
    <definedName name="_xlnm.Print_Area" localSheetId="11">TIC!$A$1:$R$29</definedName>
    <definedName name="_xlnm.Print_Area" localSheetId="5">'Transito y Transporte'!$A$1:$R$42</definedName>
    <definedName name="_xlnm.Print_Area" localSheetId="16">UMATA!$A$1:$R$37</definedName>
    <definedName name="Sector">[1]Listas!$B$4:$B$21</definedName>
    <definedName name="_xlnm.Print_Titles" localSheetId="0">'AGUAS DE BARRANCBERMEJA'!$3:$3</definedName>
    <definedName name="_xlnm.Print_Titles" localSheetId="6">Desarrollo!$3:$3</definedName>
    <definedName name="_xlnm.Print_Titles" localSheetId="3">EDUBA!$3:$3</definedName>
    <definedName name="_xlnm.Print_Titles" localSheetId="7">Educacion!$3:$3</definedName>
    <definedName name="_xlnm.Print_Titles" localSheetId="13">General!$3:$3</definedName>
    <definedName name="_xlnm.Print_Titles" localSheetId="8">Gobierno!$3:$3</definedName>
    <definedName name="_xlnm.Print_Titles" localSheetId="9">Hacienda!$3:$3</definedName>
    <definedName name="_xlnm.Print_Titles" localSheetId="4">'INDERBA '!$3:$3</definedName>
    <definedName name="_xlnm.Print_Titles" localSheetId="10">INFRAESTRUCTURA!$3:$3</definedName>
    <definedName name="_xlnm.Print_Titles" localSheetId="1">'INFRAESTRUCTURA '!$3:$3</definedName>
    <definedName name="_xlnm.Print_Titles" localSheetId="14">Juridica!$3:$3</definedName>
    <definedName name="_xlnm.Print_Titles" localSheetId="12">'Medio Ambiente'!$3:$3</definedName>
    <definedName name="_xlnm.Print_Titles" localSheetId="17">Planeacion!$3:$3</definedName>
    <definedName name="_xlnm.Print_Titles" localSheetId="15">Salud!$3:$3</definedName>
    <definedName name="_xlnm.Print_Titles" localSheetId="11">TIC!$3:$3</definedName>
    <definedName name="_xlnm.Print_Titles" localSheetId="5">'Transito y Transporte'!$3:$3</definedName>
    <definedName name="_xlnm.Print_Titles" localSheetId="16">UMATA!$3:$3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7" l="1"/>
  <c r="E16" i="17"/>
  <c r="D16" i="17"/>
  <c r="E5" i="17"/>
  <c r="D5" i="17"/>
  <c r="R24" i="20"/>
  <c r="Q24" i="20"/>
  <c r="R23" i="20"/>
  <c r="Q23" i="20"/>
  <c r="R22" i="20"/>
  <c r="Q22" i="20"/>
  <c r="R21" i="20"/>
  <c r="Q21" i="20"/>
  <c r="R20" i="20"/>
  <c r="Q20" i="20"/>
  <c r="R19" i="20"/>
  <c r="Q19" i="20"/>
  <c r="R18" i="20"/>
  <c r="Q18" i="20"/>
  <c r="R17" i="20"/>
  <c r="Q17" i="20"/>
  <c r="R16" i="20"/>
  <c r="Q16" i="20"/>
  <c r="R15" i="20"/>
  <c r="Q15" i="20"/>
  <c r="R14" i="20"/>
  <c r="Q14" i="20"/>
  <c r="R13" i="20"/>
  <c r="Q13" i="20"/>
  <c r="R12" i="20"/>
  <c r="Q12" i="20"/>
  <c r="R11" i="20"/>
  <c r="Q11" i="20"/>
  <c r="R10" i="20"/>
  <c r="Q10" i="20"/>
  <c r="R9" i="20"/>
  <c r="Q9" i="20"/>
  <c r="R8" i="20"/>
  <c r="Q8" i="20"/>
  <c r="R7" i="20"/>
  <c r="Q7" i="20"/>
  <c r="R6" i="20"/>
  <c r="Q6" i="20"/>
  <c r="R5" i="20"/>
  <c r="Q5" i="20"/>
  <c r="R4" i="20"/>
  <c r="R26" i="20" s="1"/>
  <c r="Q4" i="20"/>
  <c r="M26" i="20"/>
  <c r="R32" i="16"/>
  <c r="Q32" i="16"/>
  <c r="R31" i="16"/>
  <c r="Q31" i="16"/>
  <c r="R30" i="16"/>
  <c r="Q30" i="16"/>
  <c r="R29" i="16"/>
  <c r="Q29" i="16"/>
  <c r="R28" i="16"/>
  <c r="Q28" i="16"/>
  <c r="R27" i="16"/>
  <c r="Q27" i="16"/>
  <c r="R26" i="16"/>
  <c r="Q26" i="16"/>
  <c r="R25" i="16"/>
  <c r="Q25" i="16"/>
  <c r="R24" i="16"/>
  <c r="Q24" i="16"/>
  <c r="R23" i="16"/>
  <c r="Q23" i="16"/>
  <c r="R22" i="16"/>
  <c r="Q22" i="16"/>
  <c r="R21" i="16"/>
  <c r="Q21" i="16"/>
  <c r="R20" i="16"/>
  <c r="Q20" i="16"/>
  <c r="R19" i="16"/>
  <c r="Q19" i="16"/>
  <c r="R18" i="16"/>
  <c r="Q18" i="16"/>
  <c r="R17" i="16"/>
  <c r="Q17" i="16"/>
  <c r="R16" i="16"/>
  <c r="Q16" i="16"/>
  <c r="R15" i="16"/>
  <c r="Q15" i="16"/>
  <c r="R14" i="16"/>
  <c r="Q14" i="16"/>
  <c r="R13" i="16"/>
  <c r="Q13" i="16"/>
  <c r="R12" i="16"/>
  <c r="Q12" i="16"/>
  <c r="R11" i="16"/>
  <c r="Q11" i="16"/>
  <c r="R10" i="16"/>
  <c r="Q10" i="16"/>
  <c r="R9" i="16"/>
  <c r="Q9" i="16"/>
  <c r="R8" i="16"/>
  <c r="Q8" i="16"/>
  <c r="R7" i="16"/>
  <c r="Q7" i="16"/>
  <c r="R6" i="16"/>
  <c r="Q6" i="16"/>
  <c r="R5" i="16"/>
  <c r="Q5" i="16"/>
  <c r="R4" i="16"/>
  <c r="R34" i="16" s="1"/>
  <c r="Q4" i="16"/>
  <c r="M34" i="16"/>
  <c r="Q26" i="20" l="1"/>
  <c r="Q34" i="16"/>
  <c r="R166" i="15" l="1"/>
  <c r="R165" i="15"/>
  <c r="R164" i="15"/>
  <c r="R163" i="15"/>
  <c r="R162" i="15"/>
  <c r="R161" i="15"/>
  <c r="R160" i="15"/>
  <c r="R159" i="15"/>
  <c r="R158" i="15"/>
  <c r="R157" i="15"/>
  <c r="R155" i="15"/>
  <c r="R154" i="15"/>
  <c r="R153" i="15"/>
  <c r="R152" i="15"/>
  <c r="R151" i="15"/>
  <c r="R150" i="15"/>
  <c r="R149" i="15"/>
  <c r="R148" i="15"/>
  <c r="R147" i="15"/>
  <c r="R146" i="15"/>
  <c r="R145" i="15"/>
  <c r="R144" i="15"/>
  <c r="R143" i="15"/>
  <c r="R142" i="15"/>
  <c r="R141" i="15"/>
  <c r="R140" i="15"/>
  <c r="R139" i="15"/>
  <c r="R138" i="15"/>
  <c r="R137" i="15"/>
  <c r="R136" i="15"/>
  <c r="R135" i="15"/>
  <c r="R134" i="15"/>
  <c r="R133" i="15"/>
  <c r="R132" i="15"/>
  <c r="R131" i="15"/>
  <c r="R130" i="15"/>
  <c r="R129" i="15"/>
  <c r="R128" i="15"/>
  <c r="R127" i="15"/>
  <c r="R126" i="15"/>
  <c r="R125" i="15"/>
  <c r="R124" i="15"/>
  <c r="R123" i="15"/>
  <c r="R122" i="15"/>
  <c r="R121" i="15"/>
  <c r="R120" i="15"/>
  <c r="R119" i="15"/>
  <c r="R118" i="15"/>
  <c r="R117" i="15"/>
  <c r="R116" i="15"/>
  <c r="R115" i="15"/>
  <c r="R114" i="15"/>
  <c r="R113" i="15"/>
  <c r="R112" i="15"/>
  <c r="R111" i="15"/>
  <c r="R110" i="15"/>
  <c r="R109" i="15"/>
  <c r="R108" i="15"/>
  <c r="R107" i="15"/>
  <c r="R106" i="15"/>
  <c r="R105" i="15"/>
  <c r="R104" i="15"/>
  <c r="R103" i="15"/>
  <c r="R102" i="15"/>
  <c r="R101" i="15"/>
  <c r="R100" i="15"/>
  <c r="R99" i="15"/>
  <c r="R98" i="15"/>
  <c r="R97" i="15"/>
  <c r="R96" i="15"/>
  <c r="R95" i="15"/>
  <c r="R94" i="15"/>
  <c r="R93" i="15"/>
  <c r="R92" i="15"/>
  <c r="R91" i="15"/>
  <c r="R90" i="15"/>
  <c r="R89" i="15"/>
  <c r="R88" i="15"/>
  <c r="R87" i="15"/>
  <c r="R86" i="15"/>
  <c r="R85" i="15"/>
  <c r="R84" i="15"/>
  <c r="R83" i="15"/>
  <c r="R82" i="15"/>
  <c r="R81" i="15"/>
  <c r="R80" i="15"/>
  <c r="R79" i="15"/>
  <c r="R78" i="15"/>
  <c r="R77" i="15"/>
  <c r="R76" i="15"/>
  <c r="R75" i="15"/>
  <c r="R74" i="15"/>
  <c r="R73" i="15"/>
  <c r="R72" i="15"/>
  <c r="R71" i="15"/>
  <c r="R70" i="15"/>
  <c r="R69" i="15"/>
  <c r="R68" i="15"/>
  <c r="R67" i="15"/>
  <c r="R66" i="15"/>
  <c r="R65" i="15"/>
  <c r="R64" i="15"/>
  <c r="R63" i="15"/>
  <c r="R62" i="15"/>
  <c r="R61" i="15"/>
  <c r="R60" i="15"/>
  <c r="R59" i="15"/>
  <c r="R58" i="15"/>
  <c r="R57" i="15"/>
  <c r="R56" i="15"/>
  <c r="R55" i="15"/>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R5" i="15"/>
  <c r="R4" i="15"/>
  <c r="R168" i="15" s="1"/>
  <c r="E15" i="17" s="1"/>
  <c r="E14" i="17"/>
  <c r="E12" i="17"/>
  <c r="E11" i="17"/>
  <c r="E10" i="17"/>
  <c r="E9" i="17"/>
  <c r="E8" i="17"/>
  <c r="E7" i="17"/>
  <c r="E6" i="17"/>
  <c r="E3" i="17"/>
  <c r="D15" i="17"/>
  <c r="D14" i="17"/>
  <c r="D13" i="17"/>
  <c r="D12" i="17"/>
  <c r="D11" i="17"/>
  <c r="D10" i="17"/>
  <c r="D9" i="17"/>
  <c r="D8" i="17"/>
  <c r="D7" i="17"/>
  <c r="D6" i="17"/>
  <c r="D3" i="17"/>
  <c r="E2" i="17" l="1"/>
  <c r="D2" i="17"/>
  <c r="R20" i="6"/>
  <c r="Q20" i="6"/>
  <c r="P20" i="6"/>
  <c r="Q166" i="15"/>
  <c r="Q165" i="15"/>
  <c r="Q164" i="15"/>
  <c r="Q163" i="15"/>
  <c r="Q162" i="15"/>
  <c r="Q161" i="15"/>
  <c r="Q160" i="15"/>
  <c r="Q159" i="15"/>
  <c r="Q158" i="15"/>
  <c r="Q157" i="15"/>
  <c r="Q156" i="15"/>
  <c r="Q155" i="15"/>
  <c r="Q154" i="15"/>
  <c r="Q153" i="15"/>
  <c r="Q152" i="15"/>
  <c r="Q151" i="15"/>
  <c r="Q150" i="15"/>
  <c r="Q149" i="15"/>
  <c r="Q148" i="15"/>
  <c r="Q147" i="15"/>
  <c r="Q146" i="15"/>
  <c r="Q145" i="15"/>
  <c r="Q144" i="15"/>
  <c r="Q143" i="15"/>
  <c r="Q142" i="15"/>
  <c r="Q141" i="15"/>
  <c r="Q140" i="15"/>
  <c r="Q139" i="15"/>
  <c r="Q138" i="15"/>
  <c r="Q137" i="15"/>
  <c r="Q136" i="15"/>
  <c r="Q135" i="15"/>
  <c r="Q134" i="15"/>
  <c r="Q133" i="15"/>
  <c r="Q132" i="15"/>
  <c r="Q131" i="15"/>
  <c r="Q130" i="15"/>
  <c r="Q129" i="15"/>
  <c r="Q128" i="15"/>
  <c r="Q127" i="15"/>
  <c r="Q126" i="15"/>
  <c r="Q125" i="15"/>
  <c r="Q124" i="15"/>
  <c r="Q123" i="15"/>
  <c r="Q122" i="15"/>
  <c r="Q121" i="15"/>
  <c r="Q120" i="15"/>
  <c r="Q119" i="15"/>
  <c r="Q118" i="15"/>
  <c r="Q117" i="15"/>
  <c r="Q116" i="15"/>
  <c r="Q115" i="15"/>
  <c r="Q114" i="15"/>
  <c r="Q113" i="15"/>
  <c r="Q112" i="15"/>
  <c r="Q111" i="15"/>
  <c r="Q110" i="15"/>
  <c r="Q109" i="15"/>
  <c r="Q108" i="15"/>
  <c r="Q107" i="15"/>
  <c r="Q106" i="15"/>
  <c r="Q105" i="15"/>
  <c r="Q104" i="15"/>
  <c r="Q103" i="15"/>
  <c r="Q102" i="15"/>
  <c r="Q101" i="15"/>
  <c r="Q100" i="15"/>
  <c r="Q99" i="15"/>
  <c r="Q98" i="15"/>
  <c r="Q97" i="15"/>
  <c r="Q96" i="15"/>
  <c r="Q95" i="15"/>
  <c r="Q94" i="15"/>
  <c r="Q93" i="15"/>
  <c r="Q92" i="15"/>
  <c r="Q91" i="15"/>
  <c r="Q90" i="15"/>
  <c r="Q89" i="15"/>
  <c r="Q88" i="15"/>
  <c r="Q87" i="15"/>
  <c r="Q86" i="15"/>
  <c r="Q85" i="15"/>
  <c r="Q84" i="15"/>
  <c r="Q83" i="15"/>
  <c r="Q82" i="15"/>
  <c r="Q81" i="15"/>
  <c r="Q80" i="15"/>
  <c r="Q79" i="15"/>
  <c r="Q78" i="15"/>
  <c r="Q77" i="15"/>
  <c r="Q76" i="15"/>
  <c r="Q75" i="15"/>
  <c r="Q74" i="15"/>
  <c r="Q73" i="15"/>
  <c r="Q72" i="15"/>
  <c r="Q71" i="15"/>
  <c r="Q70" i="15"/>
  <c r="Q69" i="15"/>
  <c r="Q68" i="15"/>
  <c r="Q67" i="15"/>
  <c r="Q66" i="15"/>
  <c r="Q65" i="15"/>
  <c r="Q64" i="15"/>
  <c r="Q63" i="15"/>
  <c r="Q62" i="15"/>
  <c r="Q61" i="15"/>
  <c r="Q60" i="15"/>
  <c r="Q59" i="15"/>
  <c r="Q58" i="15"/>
  <c r="Q57" i="15"/>
  <c r="Q56" i="15"/>
  <c r="Q55" i="15"/>
  <c r="Q54" i="15"/>
  <c r="Q53" i="15"/>
  <c r="Q52" i="15"/>
  <c r="Q51" i="15"/>
  <c r="Q50" i="15"/>
  <c r="Q49" i="15"/>
  <c r="Q48" i="15"/>
  <c r="Q47" i="15"/>
  <c r="Q46" i="15"/>
  <c r="Q45" i="15"/>
  <c r="Q44" i="15"/>
  <c r="Q43" i="15"/>
  <c r="Q42" i="15"/>
  <c r="Q41" i="15"/>
  <c r="Q40" i="15"/>
  <c r="Q39" i="15"/>
  <c r="Q38" i="15"/>
  <c r="Q37" i="15"/>
  <c r="Q36" i="15"/>
  <c r="Q35" i="15"/>
  <c r="Q34" i="15"/>
  <c r="Q33" i="15"/>
  <c r="Q32" i="15"/>
  <c r="Q31" i="15"/>
  <c r="Q30" i="15"/>
  <c r="Q29" i="15"/>
  <c r="Q28" i="15"/>
  <c r="Q27" i="15"/>
  <c r="Q26" i="15"/>
  <c r="Q25" i="15"/>
  <c r="Q24" i="15"/>
  <c r="Q23" i="15"/>
  <c r="Q22" i="15"/>
  <c r="Q21" i="15"/>
  <c r="Q20" i="15"/>
  <c r="Q19" i="15"/>
  <c r="Q18" i="15"/>
  <c r="Q17" i="15"/>
  <c r="Q16" i="15"/>
  <c r="Q15" i="15"/>
  <c r="Q14" i="15"/>
  <c r="Q13" i="15"/>
  <c r="Q12" i="15"/>
  <c r="Q11" i="15"/>
  <c r="Q10" i="15"/>
  <c r="Q9" i="15"/>
  <c r="Q8" i="15"/>
  <c r="Q7" i="15"/>
  <c r="Q6" i="15"/>
  <c r="Q5" i="15"/>
  <c r="Q4" i="15"/>
  <c r="Q168" i="15" s="1"/>
  <c r="R4" i="2" l="1"/>
  <c r="R5" i="2"/>
  <c r="R6" i="2"/>
  <c r="R7" i="2"/>
  <c r="R8" i="2"/>
  <c r="R9" i="2"/>
  <c r="R10" i="2"/>
  <c r="R11" i="2"/>
  <c r="Q11" i="2"/>
  <c r="Q10" i="2"/>
  <c r="Q9" i="2"/>
  <c r="Q8" i="2"/>
  <c r="Q7" i="2"/>
  <c r="Q6" i="2"/>
  <c r="Q5" i="2"/>
  <c r="Q4" i="2"/>
  <c r="M23" i="3"/>
  <c r="Q21" i="3"/>
  <c r="Q20" i="3"/>
  <c r="Q19" i="3"/>
  <c r="Q18" i="3"/>
  <c r="Q17" i="3"/>
  <c r="Q16" i="3"/>
  <c r="Q15" i="3"/>
  <c r="Q14" i="3"/>
  <c r="Q13" i="3"/>
  <c r="Q12" i="3"/>
  <c r="Q11" i="3"/>
  <c r="Q10" i="3"/>
  <c r="Q9" i="3"/>
  <c r="Q8" i="3"/>
  <c r="Q7" i="3"/>
  <c r="Q6" i="3"/>
  <c r="Q5" i="3"/>
  <c r="Q4" i="3"/>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91" i="6"/>
  <c r="Q90" i="6"/>
  <c r="Q89" i="6"/>
  <c r="Q88" i="6"/>
  <c r="Q87" i="6"/>
  <c r="Q86" i="6"/>
  <c r="Q85" i="6"/>
  <c r="Q84" i="6"/>
  <c r="Q83" i="6"/>
  <c r="Q82" i="6"/>
  <c r="Q81" i="6"/>
  <c r="Q80" i="6"/>
  <c r="Q79" i="6"/>
  <c r="Q78"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19" i="6"/>
  <c r="Q18" i="6"/>
  <c r="Q17" i="6"/>
  <c r="Q16" i="6"/>
  <c r="Q15" i="6"/>
  <c r="Q14" i="6"/>
  <c r="Q13" i="6"/>
  <c r="Q12" i="6"/>
  <c r="Q11" i="6"/>
  <c r="Q10" i="6"/>
  <c r="Q9" i="6"/>
  <c r="Q8" i="6"/>
  <c r="Q7" i="6"/>
  <c r="Q6" i="6"/>
  <c r="Q5" i="6"/>
  <c r="Q4" i="6"/>
  <c r="Q93" i="6" s="1"/>
  <c r="M93" i="6"/>
  <c r="M62"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 r="Q5" i="7"/>
  <c r="Q4" i="7"/>
  <c r="M64" i="8"/>
  <c r="R13" i="2" l="1"/>
  <c r="Q13" i="2"/>
  <c r="Q23" i="3"/>
  <c r="Q40" i="4"/>
  <c r="D4" i="17" s="1"/>
  <c r="Q62" i="7"/>
  <c r="Q62" i="8" l="1"/>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64" i="8" l="1"/>
  <c r="Q4" i="9" l="1"/>
  <c r="Q6" i="9" s="1"/>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9" i="10"/>
  <c r="Q8" i="10"/>
  <c r="Q7" i="10"/>
  <c r="Q6" i="10"/>
  <c r="Q5" i="10"/>
  <c r="Q66" i="10" s="1"/>
  <c r="Q4" i="10"/>
  <c r="Q23" i="11"/>
  <c r="Q22" i="11"/>
  <c r="Q21" i="11"/>
  <c r="Q20" i="11"/>
  <c r="Q19" i="11"/>
  <c r="Q18" i="11"/>
  <c r="Q17" i="11"/>
  <c r="Q16" i="11"/>
  <c r="Q15" i="11"/>
  <c r="Q14" i="11"/>
  <c r="Q13" i="11"/>
  <c r="Q12" i="11"/>
  <c r="Q11" i="11"/>
  <c r="Q10" i="11"/>
  <c r="Q9" i="11"/>
  <c r="Q8" i="11"/>
  <c r="Q7" i="11"/>
  <c r="Q6" i="11"/>
  <c r="Q5" i="11"/>
  <c r="Q4" i="11"/>
  <c r="Q25" i="11" s="1"/>
  <c r="M25" i="11"/>
  <c r="Q29" i="12"/>
  <c r="Q28" i="12"/>
  <c r="Q27" i="12"/>
  <c r="Q26" i="12"/>
  <c r="Q25" i="12"/>
  <c r="Q24" i="12"/>
  <c r="Q23" i="12"/>
  <c r="Q22" i="12"/>
  <c r="Q21" i="12"/>
  <c r="Q20" i="12"/>
  <c r="Q19" i="12"/>
  <c r="Q18" i="12"/>
  <c r="Q17" i="12"/>
  <c r="Q16" i="12"/>
  <c r="Q15" i="12"/>
  <c r="Q14" i="12"/>
  <c r="Q13" i="12"/>
  <c r="Q12" i="12"/>
  <c r="Q11" i="12"/>
  <c r="Q10" i="12"/>
  <c r="Q9" i="12"/>
  <c r="Q8" i="12"/>
  <c r="Q7" i="12"/>
  <c r="Q6" i="12"/>
  <c r="Q5" i="12"/>
  <c r="Q31" i="12" s="1"/>
  <c r="Q4" i="12"/>
  <c r="Q16" i="13" l="1"/>
  <c r="Q15" i="13"/>
  <c r="Q14" i="13"/>
  <c r="Q13" i="13"/>
  <c r="Q12" i="13"/>
  <c r="Q11" i="13"/>
  <c r="Q10" i="13"/>
  <c r="Q9" i="13"/>
  <c r="Q8" i="13"/>
  <c r="Q7" i="13"/>
  <c r="Q6" i="13"/>
  <c r="Q5" i="13"/>
  <c r="Q4" i="13"/>
  <c r="Q18" i="13" l="1"/>
  <c r="N19" i="14"/>
  <c r="N16" i="14"/>
  <c r="N15" i="14"/>
  <c r="R4" i="14"/>
  <c r="P5" i="14"/>
  <c r="P4" i="14"/>
  <c r="P7" i="14" s="1"/>
  <c r="M7" i="14" l="1"/>
  <c r="Q5" i="14"/>
  <c r="Q4" i="14"/>
  <c r="Q7" i="14" l="1"/>
  <c r="R5" i="6"/>
  <c r="R4" i="6"/>
  <c r="P4" i="20" l="1"/>
  <c r="P5" i="20"/>
  <c r="P6" i="20"/>
  <c r="P7" i="20"/>
  <c r="H8" i="20"/>
  <c r="P8" i="20" s="1"/>
  <c r="H9" i="20"/>
  <c r="P9" i="20" s="1"/>
  <c r="P10" i="20"/>
  <c r="P11" i="20"/>
  <c r="P12" i="20"/>
  <c r="P13" i="20"/>
  <c r="P14" i="20"/>
  <c r="P15" i="20"/>
  <c r="P16" i="20"/>
  <c r="P17" i="20"/>
  <c r="P18" i="20"/>
  <c r="P19" i="20"/>
  <c r="P20" i="20"/>
  <c r="P21" i="20"/>
  <c r="P22" i="20"/>
  <c r="P23" i="20"/>
  <c r="P24" i="20"/>
  <c r="H26" i="20"/>
  <c r="I26" i="20"/>
  <c r="J26" i="20"/>
  <c r="K26" i="20"/>
  <c r="L26" i="20"/>
  <c r="N26" i="20"/>
  <c r="O26" i="20"/>
  <c r="P26" i="20" l="1"/>
  <c r="C5" i="17" s="1"/>
  <c r="R6" i="13"/>
  <c r="L138" i="15" l="1"/>
  <c r="K138" i="15"/>
  <c r="J138" i="15"/>
  <c r="I138" i="15"/>
  <c r="H138" i="15"/>
  <c r="R37" i="10" l="1"/>
  <c r="R36" i="10"/>
  <c r="R15" i="10"/>
  <c r="R12" i="10"/>
  <c r="R11" i="10"/>
  <c r="R8" i="10"/>
  <c r="R7" i="10"/>
  <c r="R6" i="10"/>
  <c r="R21" i="11"/>
  <c r="R23" i="11"/>
  <c r="R14" i="11"/>
  <c r="R22" i="11"/>
  <c r="R18" i="11"/>
  <c r="R11" i="11"/>
  <c r="R10" i="11"/>
  <c r="R24" i="10"/>
  <c r="R25" i="10"/>
  <c r="R9" i="10"/>
  <c r="P54" i="10" l="1"/>
  <c r="P6" i="3" l="1"/>
  <c r="O31" i="19" l="1"/>
  <c r="N31" i="19"/>
  <c r="M31" i="19"/>
  <c r="K31" i="19"/>
  <c r="J31" i="19"/>
  <c r="I31" i="19"/>
  <c r="H31" i="19"/>
  <c r="E31" i="19"/>
  <c r="Q29" i="19"/>
  <c r="P29" i="19"/>
  <c r="Q28" i="19"/>
  <c r="P28" i="19"/>
  <c r="Q27" i="19"/>
  <c r="P27" i="19"/>
  <c r="Q26" i="19"/>
  <c r="P26" i="19"/>
  <c r="Q25" i="19"/>
  <c r="P25" i="19"/>
  <c r="Q24" i="19"/>
  <c r="P24" i="19"/>
  <c r="Q23" i="19"/>
  <c r="P23" i="19"/>
  <c r="Q22" i="19"/>
  <c r="P22" i="19"/>
  <c r="Q21" i="19"/>
  <c r="P21" i="19"/>
  <c r="Q20" i="19"/>
  <c r="P20" i="19"/>
  <c r="Q19" i="19"/>
  <c r="P19" i="19"/>
  <c r="Q18" i="19"/>
  <c r="P18" i="19"/>
  <c r="Q17" i="19"/>
  <c r="P17" i="19"/>
  <c r="Q16" i="19"/>
  <c r="P16" i="19"/>
  <c r="Q15" i="19"/>
  <c r="P15" i="19"/>
  <c r="Q14" i="19"/>
  <c r="P14" i="19"/>
  <c r="Q13" i="19"/>
  <c r="P13" i="19"/>
  <c r="Q12" i="19"/>
  <c r="P12" i="19"/>
  <c r="Q11" i="19"/>
  <c r="P11" i="19"/>
  <c r="Q10" i="19"/>
  <c r="P10" i="19"/>
  <c r="Q9" i="19"/>
  <c r="P9" i="19"/>
  <c r="Q8" i="19"/>
  <c r="P8" i="19"/>
  <c r="Q7" i="19"/>
  <c r="P7" i="19"/>
  <c r="Q6" i="19"/>
  <c r="P6" i="19"/>
  <c r="Q5" i="19"/>
  <c r="P5" i="19"/>
  <c r="Q4" i="19"/>
  <c r="P4" i="19"/>
  <c r="P4" i="18"/>
  <c r="Q4" i="18"/>
  <c r="P6" i="18"/>
  <c r="Q6" i="18"/>
  <c r="O38" i="18"/>
  <c r="N38" i="18"/>
  <c r="M38" i="18"/>
  <c r="K38" i="18"/>
  <c r="J38" i="18"/>
  <c r="I38" i="18"/>
  <c r="H38" i="18"/>
  <c r="E38" i="18"/>
  <c r="Q36" i="18"/>
  <c r="P36" i="18"/>
  <c r="Q35" i="18"/>
  <c r="P35" i="18"/>
  <c r="Q34" i="18"/>
  <c r="P34" i="18"/>
  <c r="Q33" i="18"/>
  <c r="P33" i="18"/>
  <c r="Q32" i="18"/>
  <c r="P32" i="18"/>
  <c r="L31" i="18"/>
  <c r="Q31" i="18" s="1"/>
  <c r="Q30" i="18"/>
  <c r="P30" i="18"/>
  <c r="Q29" i="18"/>
  <c r="P29" i="18"/>
  <c r="Q28" i="18"/>
  <c r="P28" i="18"/>
  <c r="L27" i="18"/>
  <c r="Q27" i="18" s="1"/>
  <c r="L26" i="18"/>
  <c r="Q26" i="18" s="1"/>
  <c r="Q25" i="18"/>
  <c r="P25" i="18"/>
  <c r="Q24" i="18"/>
  <c r="P24" i="18"/>
  <c r="Q23" i="18"/>
  <c r="P23" i="18"/>
  <c r="Q22" i="18"/>
  <c r="P22" i="18"/>
  <c r="Q21" i="18"/>
  <c r="P21" i="18"/>
  <c r="Q20" i="18"/>
  <c r="P20" i="18"/>
  <c r="Q19" i="18"/>
  <c r="P19" i="18"/>
  <c r="Q18" i="18"/>
  <c r="P18" i="18"/>
  <c r="Q17" i="18"/>
  <c r="P17" i="18"/>
  <c r="Q16" i="18"/>
  <c r="P16" i="18"/>
  <c r="Q15" i="18"/>
  <c r="P15" i="18"/>
  <c r="Q14" i="18"/>
  <c r="P14" i="18"/>
  <c r="Q13" i="18"/>
  <c r="P13" i="18"/>
  <c r="L12" i="18"/>
  <c r="P12" i="18" s="1"/>
  <c r="Q11" i="18"/>
  <c r="P11" i="18"/>
  <c r="L10" i="18"/>
  <c r="P10" i="18" s="1"/>
  <c r="L9" i="18"/>
  <c r="P9" i="18" s="1"/>
  <c r="Q8" i="18"/>
  <c r="P8" i="18"/>
  <c r="L7" i="18"/>
  <c r="Q5" i="18"/>
  <c r="P5" i="18"/>
  <c r="L31" i="19" l="1"/>
  <c r="Q31" i="19"/>
  <c r="P31" i="19"/>
  <c r="Q12" i="18"/>
  <c r="P26" i="18"/>
  <c r="P31" i="18"/>
  <c r="L38" i="18"/>
  <c r="Q9" i="18"/>
  <c r="P7" i="18"/>
  <c r="Q7" i="18"/>
  <c r="Q10" i="18"/>
  <c r="P27" i="18"/>
  <c r="P38" i="18" l="1"/>
  <c r="Q38" i="18"/>
  <c r="L47" i="7" l="1"/>
  <c r="L40" i="4" l="1"/>
  <c r="P32" i="16" l="1"/>
  <c r="P31" i="16"/>
  <c r="P30" i="16"/>
  <c r="P29" i="16"/>
  <c r="P28" i="16"/>
  <c r="P27" i="16"/>
  <c r="P26" i="16"/>
  <c r="P25" i="16"/>
  <c r="P24" i="16"/>
  <c r="P23" i="16"/>
  <c r="P22" i="16"/>
  <c r="P21" i="16"/>
  <c r="P20" i="16"/>
  <c r="P19" i="16"/>
  <c r="P18" i="16"/>
  <c r="P17" i="16"/>
  <c r="P16" i="16"/>
  <c r="P15" i="16"/>
  <c r="P14" i="16"/>
  <c r="P13" i="16"/>
  <c r="P12" i="16"/>
  <c r="P11" i="16"/>
  <c r="P10" i="16"/>
  <c r="P9" i="16"/>
  <c r="P8" i="16"/>
  <c r="P7" i="16"/>
  <c r="P6" i="16"/>
  <c r="P5" i="16"/>
  <c r="P4" i="16"/>
  <c r="P166" i="15"/>
  <c r="P165" i="15"/>
  <c r="P164" i="15"/>
  <c r="P163" i="15"/>
  <c r="P162" i="15"/>
  <c r="P161" i="15"/>
  <c r="P160" i="15"/>
  <c r="P159" i="15"/>
  <c r="P158" i="15"/>
  <c r="P157" i="15"/>
  <c r="P156" i="15"/>
  <c r="P155" i="15"/>
  <c r="P154" i="15"/>
  <c r="P153" i="15"/>
  <c r="P152" i="15"/>
  <c r="P151" i="15"/>
  <c r="P150" i="15"/>
  <c r="P149" i="15"/>
  <c r="P148" i="15"/>
  <c r="P147" i="15"/>
  <c r="P146" i="15"/>
  <c r="P145" i="15"/>
  <c r="P144" i="15"/>
  <c r="P143" i="15"/>
  <c r="P142" i="15"/>
  <c r="P141" i="15"/>
  <c r="P140" i="15"/>
  <c r="P139" i="15"/>
  <c r="P138" i="15"/>
  <c r="P137" i="15"/>
  <c r="P136" i="15"/>
  <c r="P135" i="15"/>
  <c r="P134" i="15"/>
  <c r="P133" i="15"/>
  <c r="P132" i="15"/>
  <c r="P131" i="15"/>
  <c r="P130" i="15"/>
  <c r="P129" i="15"/>
  <c r="P128" i="15"/>
  <c r="P127" i="15"/>
  <c r="P126" i="15"/>
  <c r="P125" i="15"/>
  <c r="P124" i="15"/>
  <c r="P123" i="15"/>
  <c r="P122" i="15"/>
  <c r="P121" i="15"/>
  <c r="P120" i="15"/>
  <c r="P119" i="15"/>
  <c r="P118" i="15"/>
  <c r="P117" i="15"/>
  <c r="P116" i="15"/>
  <c r="P115" i="15"/>
  <c r="P114" i="15"/>
  <c r="P113" i="15"/>
  <c r="P112" i="15"/>
  <c r="P111" i="15"/>
  <c r="P110" i="15"/>
  <c r="P109" i="15"/>
  <c r="P108" i="15"/>
  <c r="P107" i="15"/>
  <c r="P106" i="15"/>
  <c r="P105" i="15"/>
  <c r="P104" i="15"/>
  <c r="P103" i="15"/>
  <c r="P102" i="15"/>
  <c r="P101" i="15"/>
  <c r="P100" i="15"/>
  <c r="P99" i="15"/>
  <c r="P98" i="15"/>
  <c r="P97" i="15"/>
  <c r="P96" i="15"/>
  <c r="P95" i="15"/>
  <c r="P94" i="15"/>
  <c r="P93" i="15"/>
  <c r="P92" i="15"/>
  <c r="P91" i="15"/>
  <c r="P90" i="15"/>
  <c r="P89" i="15"/>
  <c r="P88" i="15"/>
  <c r="P87" i="15"/>
  <c r="P86" i="15"/>
  <c r="P85" i="15"/>
  <c r="P84" i="15"/>
  <c r="P83" i="15"/>
  <c r="P82" i="15"/>
  <c r="P81" i="15"/>
  <c r="P80" i="15"/>
  <c r="P79" i="15"/>
  <c r="P78" i="15"/>
  <c r="P77" i="15"/>
  <c r="P76" i="15"/>
  <c r="P75" i="15"/>
  <c r="P74" i="15"/>
  <c r="P73" i="15"/>
  <c r="P72" i="15"/>
  <c r="P71" i="15"/>
  <c r="P70" i="15"/>
  <c r="P69" i="15"/>
  <c r="P68" i="15"/>
  <c r="P67" i="15"/>
  <c r="P66" i="15"/>
  <c r="P65" i="15"/>
  <c r="P64" i="15"/>
  <c r="P63" i="15"/>
  <c r="P62" i="15"/>
  <c r="P61" i="15"/>
  <c r="P60" i="15"/>
  <c r="P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3" i="15"/>
  <c r="P32" i="15"/>
  <c r="P31" i="15"/>
  <c r="P30" i="15"/>
  <c r="P29" i="15"/>
  <c r="P28" i="15"/>
  <c r="P27" i="15"/>
  <c r="P26" i="15"/>
  <c r="P25" i="15"/>
  <c r="P24" i="15"/>
  <c r="P23" i="15"/>
  <c r="P22" i="15"/>
  <c r="P21" i="15"/>
  <c r="P20" i="15"/>
  <c r="P19" i="15"/>
  <c r="P18" i="15"/>
  <c r="P17" i="15"/>
  <c r="P16" i="15"/>
  <c r="P15" i="15"/>
  <c r="P14" i="15"/>
  <c r="P13" i="15"/>
  <c r="P12" i="15"/>
  <c r="P11" i="15"/>
  <c r="P10" i="15"/>
  <c r="P9" i="15"/>
  <c r="P8" i="15"/>
  <c r="P7" i="15"/>
  <c r="P6" i="15"/>
  <c r="P5" i="15"/>
  <c r="P4" i="15"/>
  <c r="P16" i="13"/>
  <c r="P15" i="13"/>
  <c r="P14" i="13"/>
  <c r="P13" i="13"/>
  <c r="P12" i="13"/>
  <c r="P11" i="13"/>
  <c r="P10" i="13"/>
  <c r="P9" i="13"/>
  <c r="P8" i="13"/>
  <c r="P7" i="13"/>
  <c r="P6" i="13"/>
  <c r="P5" i="13"/>
  <c r="P4" i="13"/>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23" i="11"/>
  <c r="P22" i="11"/>
  <c r="P21" i="11"/>
  <c r="P20" i="11"/>
  <c r="P19" i="11"/>
  <c r="P18" i="11"/>
  <c r="P17" i="11"/>
  <c r="P16" i="11"/>
  <c r="P15" i="11"/>
  <c r="P14" i="11"/>
  <c r="P13" i="11"/>
  <c r="P12" i="11"/>
  <c r="P11" i="11"/>
  <c r="P10" i="11"/>
  <c r="P9" i="11"/>
  <c r="P8" i="11"/>
  <c r="P7" i="11"/>
  <c r="P6" i="11"/>
  <c r="P5" i="11"/>
  <c r="P4" i="11"/>
  <c r="P64" i="10"/>
  <c r="P63" i="10"/>
  <c r="P62" i="10"/>
  <c r="P61" i="10"/>
  <c r="P60" i="10"/>
  <c r="P59" i="10"/>
  <c r="P58" i="10"/>
  <c r="P57" i="10"/>
  <c r="P56" i="10"/>
  <c r="P55"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P5" i="10"/>
  <c r="P4" i="10"/>
  <c r="P4" i="9"/>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19" i="6"/>
  <c r="P18" i="6"/>
  <c r="P17" i="6"/>
  <c r="P16" i="6"/>
  <c r="P15" i="6"/>
  <c r="P14" i="6"/>
  <c r="P13" i="6"/>
  <c r="P12" i="6"/>
  <c r="P11" i="6"/>
  <c r="P10" i="6"/>
  <c r="P9" i="6"/>
  <c r="P8" i="6"/>
  <c r="P7" i="6"/>
  <c r="P6" i="6"/>
  <c r="P5" i="6"/>
  <c r="P4" i="6"/>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21" i="3"/>
  <c r="P20" i="3"/>
  <c r="P19" i="3"/>
  <c r="P18" i="3"/>
  <c r="P17" i="3"/>
  <c r="P16" i="3"/>
  <c r="P15" i="3"/>
  <c r="P14" i="3"/>
  <c r="P13" i="3"/>
  <c r="P12" i="3"/>
  <c r="P11" i="3"/>
  <c r="P10" i="3"/>
  <c r="P9" i="3"/>
  <c r="P8" i="3"/>
  <c r="P7" i="3"/>
  <c r="P5" i="3"/>
  <c r="P4" i="3"/>
  <c r="P11" i="2"/>
  <c r="P10" i="2"/>
  <c r="P9" i="2"/>
  <c r="P8" i="2"/>
  <c r="P7" i="2"/>
  <c r="P6" i="2"/>
  <c r="P5" i="2"/>
  <c r="P4" i="2"/>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4" i="8"/>
  <c r="P64" i="8" l="1"/>
  <c r="C8" i="17" s="1"/>
  <c r="R16" i="10"/>
  <c r="O34" i="16" l="1"/>
  <c r="N34" i="16"/>
  <c r="L34" i="16"/>
  <c r="K34" i="16"/>
  <c r="J34" i="16"/>
  <c r="I34" i="16"/>
  <c r="H34" i="16"/>
  <c r="E34" i="16"/>
  <c r="P34" i="16"/>
  <c r="C16" i="17" s="1"/>
  <c r="O7" i="14"/>
  <c r="N7" i="14"/>
  <c r="L7" i="14"/>
  <c r="K7" i="14"/>
  <c r="J7" i="14"/>
  <c r="I7" i="14"/>
  <c r="H7" i="14"/>
  <c r="E7" i="14"/>
  <c r="R5" i="14"/>
  <c r="C14" i="17"/>
  <c r="O18" i="13"/>
  <c r="N18" i="13"/>
  <c r="M18" i="13"/>
  <c r="L18" i="13"/>
  <c r="K18" i="13"/>
  <c r="J18" i="13"/>
  <c r="I18" i="13"/>
  <c r="H18" i="13"/>
  <c r="E18" i="13"/>
  <c r="R16" i="13"/>
  <c r="R15" i="13"/>
  <c r="R14" i="13"/>
  <c r="R13" i="13"/>
  <c r="R12" i="13"/>
  <c r="R11" i="13"/>
  <c r="R10" i="13"/>
  <c r="R9" i="13"/>
  <c r="R8" i="13"/>
  <c r="R7" i="13"/>
  <c r="R5" i="13"/>
  <c r="R4" i="13"/>
  <c r="P18" i="13"/>
  <c r="C13" i="17" s="1"/>
  <c r="O31" i="12"/>
  <c r="N31" i="12"/>
  <c r="M31" i="12"/>
  <c r="L31" i="12"/>
  <c r="K31" i="12"/>
  <c r="J31" i="12"/>
  <c r="I31" i="12"/>
  <c r="H31" i="12"/>
  <c r="E31" i="12"/>
  <c r="R29" i="12"/>
  <c r="R28" i="12"/>
  <c r="R27" i="12"/>
  <c r="R26" i="12"/>
  <c r="R25" i="12"/>
  <c r="R24" i="12"/>
  <c r="R23" i="12"/>
  <c r="R22" i="12"/>
  <c r="R21" i="12"/>
  <c r="R20" i="12"/>
  <c r="R19" i="12"/>
  <c r="R18" i="12"/>
  <c r="R17" i="12"/>
  <c r="R16" i="12"/>
  <c r="R15" i="12"/>
  <c r="R14" i="12"/>
  <c r="R13" i="12"/>
  <c r="R12" i="12"/>
  <c r="R11" i="12"/>
  <c r="R10" i="12"/>
  <c r="R9" i="12"/>
  <c r="R8" i="12"/>
  <c r="R7" i="12"/>
  <c r="R6" i="12"/>
  <c r="R5" i="12"/>
  <c r="R4" i="12"/>
  <c r="P31" i="12"/>
  <c r="C12" i="17" s="1"/>
  <c r="O64" i="8"/>
  <c r="N64" i="8"/>
  <c r="L64" i="8"/>
  <c r="K64" i="8"/>
  <c r="J64" i="8"/>
  <c r="I64" i="8"/>
  <c r="H64" i="8"/>
  <c r="E64"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R10" i="8"/>
  <c r="R9" i="8"/>
  <c r="R8" i="8"/>
  <c r="R7" i="8"/>
  <c r="R6" i="8"/>
  <c r="R5" i="8"/>
  <c r="R4" i="8"/>
  <c r="O93" i="6"/>
  <c r="N93" i="6"/>
  <c r="L93" i="6"/>
  <c r="K93" i="6"/>
  <c r="J93" i="6"/>
  <c r="I93" i="6"/>
  <c r="H93" i="6"/>
  <c r="E93"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19" i="6"/>
  <c r="R18" i="6"/>
  <c r="R17" i="6"/>
  <c r="R16" i="6"/>
  <c r="R15" i="6"/>
  <c r="R14" i="6"/>
  <c r="R13" i="6"/>
  <c r="R12" i="6"/>
  <c r="R11" i="6"/>
  <c r="R10" i="6"/>
  <c r="R9" i="6"/>
  <c r="R8" i="6"/>
  <c r="R7" i="6"/>
  <c r="R6" i="6"/>
  <c r="P93" i="6"/>
  <c r="C6" i="17" s="1"/>
  <c r="R7" i="14" l="1"/>
  <c r="R31" i="12"/>
  <c r="R93" i="6"/>
  <c r="R64" i="8"/>
  <c r="R18" i="13"/>
  <c r="D17" i="17"/>
  <c r="R57" i="7" l="1"/>
  <c r="R58" i="7"/>
  <c r="R59" i="7"/>
  <c r="R60" i="7"/>
  <c r="R14" i="10"/>
  <c r="R17" i="10"/>
  <c r="R18" i="10"/>
  <c r="R19" i="10"/>
  <c r="R20" i="10"/>
  <c r="R21" i="10"/>
  <c r="R22" i="10"/>
  <c r="R23" i="10"/>
  <c r="R26" i="10"/>
  <c r="R27" i="10"/>
  <c r="R28" i="10"/>
  <c r="R29" i="10"/>
  <c r="R30" i="10"/>
  <c r="R31" i="10"/>
  <c r="R32" i="10"/>
  <c r="R33" i="10"/>
  <c r="R34" i="10"/>
  <c r="R35"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O168" i="15" l="1"/>
  <c r="N168" i="15"/>
  <c r="M168" i="15"/>
  <c r="L168" i="15"/>
  <c r="K168" i="15"/>
  <c r="J168" i="15"/>
  <c r="I168" i="15"/>
  <c r="H168" i="15"/>
  <c r="E168" i="15"/>
  <c r="O25" i="11"/>
  <c r="N25" i="11"/>
  <c r="L25" i="11"/>
  <c r="K25" i="11"/>
  <c r="J25" i="11"/>
  <c r="I25" i="11"/>
  <c r="H25" i="11"/>
  <c r="E25" i="11"/>
  <c r="R20" i="11"/>
  <c r="R19" i="11"/>
  <c r="R17" i="11"/>
  <c r="R16" i="11"/>
  <c r="R15" i="11"/>
  <c r="R13" i="11"/>
  <c r="R12" i="11"/>
  <c r="R9" i="11"/>
  <c r="R8" i="11"/>
  <c r="R7" i="11"/>
  <c r="R6" i="11"/>
  <c r="R5" i="11"/>
  <c r="R4" i="11"/>
  <c r="O66" i="10"/>
  <c r="N66" i="10"/>
  <c r="M66" i="10"/>
  <c r="L66" i="10"/>
  <c r="K66" i="10"/>
  <c r="J66" i="10"/>
  <c r="I66" i="10"/>
  <c r="H66" i="10"/>
  <c r="E66" i="10"/>
  <c r="R13" i="10"/>
  <c r="R10" i="10"/>
  <c r="R5" i="10"/>
  <c r="R4" i="10"/>
  <c r="O6" i="9"/>
  <c r="N6" i="9"/>
  <c r="M6" i="9"/>
  <c r="L6" i="9"/>
  <c r="K6" i="9"/>
  <c r="J6" i="9"/>
  <c r="I6" i="9"/>
  <c r="H6" i="9"/>
  <c r="E6" i="9"/>
  <c r="R4" i="9"/>
  <c r="R6" i="9" s="1"/>
  <c r="P6" i="9"/>
  <c r="C9" i="17" s="1"/>
  <c r="O62" i="7"/>
  <c r="N62" i="7"/>
  <c r="L62" i="7"/>
  <c r="K62" i="7"/>
  <c r="J62" i="7"/>
  <c r="I62" i="7"/>
  <c r="H62" i="7"/>
  <c r="E62" i="7"/>
  <c r="R56" i="7"/>
  <c r="R55" i="7"/>
  <c r="R54" i="7"/>
  <c r="R53" i="7"/>
  <c r="R52" i="7"/>
  <c r="R51" i="7"/>
  <c r="R50" i="7"/>
  <c r="R49" i="7"/>
  <c r="R48" i="7"/>
  <c r="R47" i="7"/>
  <c r="R46" i="7"/>
  <c r="R45" i="7"/>
  <c r="R44" i="7"/>
  <c r="R43" i="7"/>
  <c r="R42" i="7"/>
  <c r="R41" i="7"/>
  <c r="R40" i="7"/>
  <c r="R39" i="7"/>
  <c r="R38" i="7"/>
  <c r="R37" i="7"/>
  <c r="R36" i="7"/>
  <c r="R35" i="7"/>
  <c r="R34" i="7"/>
  <c r="R33" i="7"/>
  <c r="R32" i="7"/>
  <c r="R31" i="7"/>
  <c r="R30" i="7"/>
  <c r="R29" i="7"/>
  <c r="R28" i="7"/>
  <c r="R27" i="7"/>
  <c r="R26" i="7"/>
  <c r="R25" i="7"/>
  <c r="R24" i="7"/>
  <c r="R23" i="7"/>
  <c r="R22" i="7"/>
  <c r="R21" i="7"/>
  <c r="R20" i="7"/>
  <c r="R19" i="7"/>
  <c r="R18" i="7"/>
  <c r="R17" i="7"/>
  <c r="R16" i="7"/>
  <c r="R15" i="7"/>
  <c r="R14" i="7"/>
  <c r="R13" i="7"/>
  <c r="R12" i="7"/>
  <c r="R11" i="7"/>
  <c r="R10" i="7"/>
  <c r="R9" i="7"/>
  <c r="R8" i="7"/>
  <c r="R7" i="7"/>
  <c r="R6" i="7"/>
  <c r="R5" i="7"/>
  <c r="R4" i="7"/>
  <c r="I40" i="4"/>
  <c r="J40" i="4"/>
  <c r="K40" i="4"/>
  <c r="M40" i="4"/>
  <c r="N40" i="4"/>
  <c r="O40" i="4"/>
  <c r="H40" i="4"/>
  <c r="E40"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I23" i="3"/>
  <c r="J23" i="3"/>
  <c r="K23" i="3"/>
  <c r="L23" i="3"/>
  <c r="N23" i="3"/>
  <c r="O23" i="3"/>
  <c r="H23" i="3"/>
  <c r="E23" i="3"/>
  <c r="R21" i="3"/>
  <c r="R20" i="3"/>
  <c r="R19" i="3"/>
  <c r="R18" i="3"/>
  <c r="R17" i="3"/>
  <c r="R16" i="3"/>
  <c r="R15" i="3"/>
  <c r="R14" i="3"/>
  <c r="R13" i="3"/>
  <c r="R12" i="3"/>
  <c r="R11" i="3"/>
  <c r="R10" i="3"/>
  <c r="R9" i="3"/>
  <c r="R8" i="3"/>
  <c r="R7" i="3"/>
  <c r="R6" i="3"/>
  <c r="R5" i="3"/>
  <c r="R4" i="3"/>
  <c r="K13" i="2"/>
  <c r="J13" i="2"/>
  <c r="I13" i="2"/>
  <c r="H13" i="2"/>
  <c r="O13" i="2"/>
  <c r="N13" i="2"/>
  <c r="M13" i="2"/>
  <c r="L13" i="2"/>
  <c r="E13" i="2"/>
  <c r="P66" i="10" l="1"/>
  <c r="C10" i="17" s="1"/>
  <c r="R66" i="10"/>
  <c r="R25" i="11"/>
  <c r="P23" i="3"/>
  <c r="C3" i="17" s="1"/>
  <c r="P168" i="15"/>
  <c r="C15" i="17" s="1"/>
  <c r="P25" i="11"/>
  <c r="C11" i="17" s="1"/>
  <c r="P62" i="7"/>
  <c r="C7" i="17" s="1"/>
  <c r="R62" i="7"/>
  <c r="P40" i="4"/>
  <c r="C4" i="17" s="1"/>
  <c r="R40" i="4"/>
  <c r="E4" i="17" s="1"/>
  <c r="E17" i="17" s="1"/>
  <c r="R23" i="3"/>
  <c r="P13" i="2"/>
  <c r="C2" i="17" s="1"/>
  <c r="C17" i="17" l="1"/>
</calcChain>
</file>

<file path=xl/comments1.xml><?xml version="1.0" encoding="utf-8"?>
<comments xmlns="http://schemas.openxmlformats.org/spreadsheetml/2006/main">
  <authors>
    <author>Admin</author>
  </authors>
  <commentList>
    <comment ref="G19" authorId="0">
      <text>
        <r>
          <rPr>
            <b/>
            <sz val="9"/>
            <color indexed="81"/>
            <rFont val="Tahoma"/>
            <family val="2"/>
          </rPr>
          <t>Admin:</t>
        </r>
        <r>
          <rPr>
            <sz val="9"/>
            <color indexed="81"/>
            <rFont val="Tahoma"/>
            <family val="2"/>
          </rPr>
          <t xml:space="preserve">
SE CORRIGIÓ PORQUE APARECÍA EN %
</t>
        </r>
      </text>
    </comment>
  </commentList>
</comments>
</file>

<file path=xl/comments2.xml><?xml version="1.0" encoding="utf-8"?>
<comments xmlns="http://schemas.openxmlformats.org/spreadsheetml/2006/main">
  <authors>
    <author>Omar.Villabona.</author>
  </authors>
  <commentList>
    <comment ref="H6" authorId="0">
      <text>
        <r>
          <rPr>
            <b/>
            <sz val="12"/>
            <color indexed="81"/>
            <rFont val="Tahoma"/>
            <family val="2"/>
          </rPr>
          <t>Omar.Villabona.:</t>
        </r>
        <r>
          <rPr>
            <sz val="12"/>
            <color indexed="81"/>
            <rFont val="Tahoma"/>
            <family val="2"/>
          </rPr>
          <t xml:space="preserve">
Es meta de incremento y se debe iniciar con 1156.
De tal forma que le primer año se hace 1156+ lo programsdo 125 = 1381</t>
        </r>
      </text>
    </comment>
  </commentList>
</comments>
</file>

<file path=xl/sharedStrings.xml><?xml version="1.0" encoding="utf-8"?>
<sst xmlns="http://schemas.openxmlformats.org/spreadsheetml/2006/main" count="2244" uniqueCount="1367">
  <si>
    <t>LINEA ESTRATEGICA</t>
  </si>
  <si>
    <t>PROGRAMA</t>
  </si>
  <si>
    <t>META DE PRODUCTO</t>
  </si>
  <si>
    <t>META CUATRIENIO</t>
  </si>
  <si>
    <t>Programado 2016</t>
  </si>
  <si>
    <t>Programado 2017</t>
  </si>
  <si>
    <t>Programado 2018</t>
  </si>
  <si>
    <t>Programado 2019</t>
  </si>
  <si>
    <t>EJECUTADO 2016</t>
  </si>
  <si>
    <t>EJECUTADO 2017</t>
  </si>
  <si>
    <t>EJECUTADO 2018</t>
  </si>
  <si>
    <t>EJECUTADO 2019</t>
  </si>
  <si>
    <t>% AVANCE CUATRIENIO</t>
  </si>
  <si>
    <t xml:space="preserve"> </t>
  </si>
  <si>
    <t>Programas: 6</t>
  </si>
  <si>
    <t>Metas</t>
  </si>
  <si>
    <t>METAS</t>
  </si>
  <si>
    <t>% AVANCE 2016</t>
  </si>
  <si>
    <t>INDICADOR</t>
  </si>
  <si>
    <t>Elaborar un (1) diagnóstico para establecer el déficit cualitativo y cuantitativo de vivienda en el municipio, en el cuatrenio</t>
  </si>
  <si>
    <t>Diagnóstico elaborado</t>
  </si>
  <si>
    <t>Implementar un (1) programa de vivienda por autoconstruccion en lotes urbanizados y construccion en sitio propio, en el cuatrenio</t>
  </si>
  <si>
    <t>Programa de Autoconstruccion implementado</t>
  </si>
  <si>
    <t>Gestionar, estructurar y desarrollar tres (3) alianzas, acuerdos y/o convenios para la construccion de vivienda de interes social y prioritario con entidades de orden Nacional, Departamental, publicas y/o privadas, durante el cuatrenio</t>
  </si>
  <si>
    <t>Número de Alianzas público privadas</t>
  </si>
  <si>
    <t>Otorgra 400 Subsidios de mejoramiento de vivienda urbana y rural, durante el cuatrenio</t>
  </si>
  <si>
    <t>Número de Subsidios de mejoramiento de vivienda urbana y rural otorgados</t>
  </si>
  <si>
    <t>Promover la construcción de 2.000 Viviendas de interés social, en el cuatrienio.</t>
  </si>
  <si>
    <t>Número de viviendas de interes social promovidas para su construcción en los cuatro años</t>
  </si>
  <si>
    <t>Gestionar la realización de un (1) convenio con entidades financieras que le brinden facilidad a los usuarios para el acceso a crédito en la compra vivienda, durante el cuatrienio.</t>
  </si>
  <si>
    <t>Convenio gestionado y realizado con las entidades financieras</t>
  </si>
  <si>
    <t>Actualizar el Sistema de Administración de Beneficiarios de EDUBA (SIADBE), durante el cuatrienio.</t>
  </si>
  <si>
    <t>Sistema Actualizado</t>
  </si>
  <si>
    <t>Titular 500 predios de acuerdo a la legalización de los barrios existentes, durante el cuatrienio.</t>
  </si>
  <si>
    <t>Número de Predios titulados</t>
  </si>
  <si>
    <t>Hábitat y Vivienda Saludable</t>
  </si>
  <si>
    <t>SECTOR</t>
  </si>
  <si>
    <t>Metas Ejecutadas 2016</t>
  </si>
  <si>
    <t>Metas Ejecutadas 2017</t>
  </si>
  <si>
    <t>Metas Ejecutadas 2018</t>
  </si>
  <si>
    <t>Metas Programadas 2019</t>
  </si>
  <si>
    <t>Programas: 1</t>
  </si>
  <si>
    <t>Líneas estrategicas: 1</t>
  </si>
  <si>
    <t>Sector:</t>
  </si>
  <si>
    <t>Metas Programadas 2016</t>
  </si>
  <si>
    <t>Metas Programadas 2017</t>
  </si>
  <si>
    <t>Metas Programadas 2018</t>
  </si>
  <si>
    <t>TABLERO DE CONTROL EDUBA - VIGENCIA 2016</t>
  </si>
  <si>
    <t>TABLERO DE CONTROL INDERBA VIGENCIA 2016</t>
  </si>
  <si>
    <t>Realizar cuatro (4) festivales deportivos con los integrantes del proyecto de escuelas del deporte.</t>
  </si>
  <si>
    <t xml:space="preserve">Número de festivales realizados. </t>
  </si>
  <si>
    <t>Aumentar en cuatro (4) el número de disciplinas deportivas en las escuelas de formación ofrecidas a la comunidad</t>
  </si>
  <si>
    <t xml:space="preserve">Número de Disciplinas deportivas aumentadas </t>
  </si>
  <si>
    <t>Mantener el apoyo a veinticinco (25) deportistas que integren las selecciones departamentales y/o nacionales, durante el cuatrienio.</t>
  </si>
  <si>
    <t xml:space="preserve">Número de deportistas Barranqueños apoyados </t>
  </si>
  <si>
    <t>Incrementar a setenta (70) el número de juntas de acción comunal, clubes y ligas apoyadas en actividades deportivas y recreativas, en el cuatrienio.</t>
  </si>
  <si>
    <t xml:space="preserve">Número de juntas de acción comunal clubes y Ligas Deportivas apoyadas </t>
  </si>
  <si>
    <t>Asesorar a la comunidad para conformar como mínimo treinta (30) nuevos clubes deportivos, durante el cuatrienio</t>
  </si>
  <si>
    <t xml:space="preserve">Número de asesorías realizadas. </t>
  </si>
  <si>
    <t>Aumentar a dos (2) el apoyo a equipos deportivos profesionales de Barrancabermeja, durante el cuatrienio.</t>
  </si>
  <si>
    <t xml:space="preserve">Número de equipos deportivos profesionales apoyados. </t>
  </si>
  <si>
    <t>Mantener e Incrementar en cuatro (4) el número de Instituciones Educativas participantes en los festivales y juegos inter escolares, inter colegiados e inter universitarios, durante el cuatrienio.</t>
  </si>
  <si>
    <t xml:space="preserve">Número de Instituciones Educativas mantenidas e incrementadas. </t>
  </si>
  <si>
    <t>Reestructurar y potencializar la unidad medico deportiva para el apoyo a clubes y deportistas de la ciudad, durante el cuatrienio</t>
  </si>
  <si>
    <t>Unidad medico deportiva reestructurada y potencializada.</t>
  </si>
  <si>
    <t>Implementar un programa de capacitación en deporte y recreación dirigido a la comunidad deportiva, durante el cuatrienio.</t>
  </si>
  <si>
    <t xml:space="preserve">Programa implementado </t>
  </si>
  <si>
    <t>Mantener e Incrementar a quince (15) los eventos deportivos Municipales de carácter urbano y rural que permitan la participación e integración de la comunidad, durante el cuatrienio.</t>
  </si>
  <si>
    <t xml:space="preserve">Número de eventos deportivos Municipales mantenidos e incrementados. </t>
  </si>
  <si>
    <t>Diseñar y desarrollar cuatro (4) programas deportivo- recreativos dirigidos a primera infancia, infancia, niños, niñas, adolescentes, Mujeres, personas en situación de discapacidad, Adulto mayor, etnias, víctimas del conflicto, postconflicto y población vulnerable, durante el cuatrienio.</t>
  </si>
  <si>
    <t xml:space="preserve">Número de programas diseñados y desarrollados. </t>
  </si>
  <si>
    <t>Realizar cuatro (4) eventos deportivos de carácter departamental, nacional e internacional que garanticen la participación de deportistas Barranqueños, durante el cuatrienio.</t>
  </si>
  <si>
    <t xml:space="preserve">Número de eventos deportivos realizados. </t>
  </si>
  <si>
    <t xml:space="preserve">Realizar cuatro (4) adecuaciones, mejoramientos y/o conservaciones de escenarios deportivos del Municipio de Barrancabermeja, durante el cuatrienio. </t>
  </si>
  <si>
    <t xml:space="preserve">Número de escenarios adecuados, mejorados y/o conservados </t>
  </si>
  <si>
    <t>Adecuar el parque recreacional como centro recreativo y deportivo, en el cuatrienio.</t>
  </si>
  <si>
    <t xml:space="preserve">Parque recreacional adecuado </t>
  </si>
  <si>
    <t>Realizar los estudios y diseños para la construcción de un Parque Recreacional, en el cuatrienio.</t>
  </si>
  <si>
    <t xml:space="preserve">Estudios y diseños realizados. </t>
  </si>
  <si>
    <t>Diseñar e Implementar el Sistema Municipal de Información Deportiva, en el cuatrienio</t>
  </si>
  <si>
    <t xml:space="preserve">Sistema diseñado e implementado </t>
  </si>
  <si>
    <t>Formular y presentar el proyecto de Acuerdo la política pública de deporte, Recreación y utilización adecuada del tiempo libre en el cuatrienio.</t>
  </si>
  <si>
    <t xml:space="preserve">Política pública formulada y presentada. </t>
  </si>
  <si>
    <t>Aumentar en veintisiete (27) los sitios de servicio del programa de Recreación en el Municipio, durante el cuatrienio.</t>
  </si>
  <si>
    <t xml:space="preserve">Número de sitios aumentados. </t>
  </si>
  <si>
    <t>Deporte para Todos … Es Posible</t>
  </si>
  <si>
    <t xml:space="preserve">Deporte y Recreación para la Inclusión </t>
  </si>
  <si>
    <t xml:space="preserve">Eventos Deportivos Especiales </t>
  </si>
  <si>
    <t>Infraestructura Deportiva y Recreativa</t>
  </si>
  <si>
    <t xml:space="preserve">Mejoramiento de la Gestión Institucional </t>
  </si>
  <si>
    <t>Yo creo en la recreación</t>
  </si>
  <si>
    <t xml:space="preserve">Líneas estrategicas: </t>
  </si>
  <si>
    <t xml:space="preserve">Sector: </t>
  </si>
  <si>
    <t xml:space="preserve">Programas: </t>
  </si>
  <si>
    <t>Formular y presentar proyecto de Acuerdo de la Política pública de Movilidad en el Municipio de Barrancabermeja, durante el cuatrienio.</t>
  </si>
  <si>
    <t>Politica Publica de Movilidad</t>
  </si>
  <si>
    <t>Crear el Consejo Asesor del Plan de Movilidad Urbana Sostenible (PMUS), durante el cuatrienio.</t>
  </si>
  <si>
    <t>Consejo Asesor de Plan de Movilidad Urbana sostenible creado</t>
  </si>
  <si>
    <t>Formular y adoptar el Plan de Movilidad Urbana Sostenible.</t>
  </si>
  <si>
    <t xml:space="preserve">Plan de Movilidad Urbana Sostenible formulado y adoptado, durante el cuatrienio. </t>
  </si>
  <si>
    <t>Implementar veinte (20) diálogos Ciudadanos por la Movilidad, durante el cuatrienio.</t>
  </si>
  <si>
    <t xml:space="preserve">Diálogos Ciudadanos Implementados. </t>
  </si>
  <si>
    <t>Firmar veinte (20) “Pactos ciudadanos por la Movilidad”, durante el cuatrienio.</t>
  </si>
  <si>
    <t>Pactos ciudadanos firmados</t>
  </si>
  <si>
    <t>Implementación de un (1) Plan de Medios y manejo de Redes sociales para dar a conocer las diferentes actividades, programas y acciones que realiza la ITTB en materia de Movilidad, durante el cuatrienio.</t>
  </si>
  <si>
    <t xml:space="preserve">Plan de Medios y Manejo de Redes Sociales implementados </t>
  </si>
  <si>
    <t>Celebrar un (1) Convenio Interinstitucional para el fortalecimiento de la cultura de la movilidad, durante el cuatrienio.</t>
  </si>
  <si>
    <t xml:space="preserve">Convenio Interinstitucional celebrado. </t>
  </si>
  <si>
    <t>Modernizar la red de semaforización actual, por un sistema de semaforización inteligente que optimice los flujos viales y reduzca la congestión vehicular, durante el cuatrienio.</t>
  </si>
  <si>
    <t xml:space="preserve">Sistema de semaforización modernizado. </t>
  </si>
  <si>
    <t>Semaforizar cuatro (4) nuevas intersecciones viales, durante el cuatrienio.</t>
  </si>
  <si>
    <t>Número de intersecciones semaforizadas</t>
  </si>
  <si>
    <t>Mantener la Red de Semáforos, durante el cuatrienio.</t>
  </si>
  <si>
    <t xml:space="preserve">Red mantenida. </t>
  </si>
  <si>
    <t>Demarcar 10.000 metros cuadrados de marcas viales, durante el cuatrienio.</t>
  </si>
  <si>
    <t>Metros Cuadrados Demarcados</t>
  </si>
  <si>
    <t>Demarcar 20.000 metros lineales, durante el cuatrienio.</t>
  </si>
  <si>
    <t xml:space="preserve">Metros lineales demarcados. </t>
  </si>
  <si>
    <t>Instalar doscientas (200) señales verticales nuevas, durante el cuatrienio.</t>
  </si>
  <si>
    <t>Número de señales verticales nuevas instaladas</t>
  </si>
  <si>
    <t>Realizar mantenimiento a cien (100) señales verticales, durante el cuatrienio.</t>
  </si>
  <si>
    <t>Número de señales verticales con mantenimiento realizadas.</t>
  </si>
  <si>
    <t>Reglamentar e implementar la operación de 35 zonas de estacionamiento regulado, durante el cuatrienio.</t>
  </si>
  <si>
    <t xml:space="preserve">Número de zonas de parqueadero reglamentadas </t>
  </si>
  <si>
    <t>Nuevo Esquema de Transporte Público Implementado.</t>
  </si>
  <si>
    <t>Realizar la reglamentación para el uso de parqueaderos públicos en la ciudad (horarios, tarifas, etc.), durante el cuatrienio.</t>
  </si>
  <si>
    <t>Reglamentación realizada</t>
  </si>
  <si>
    <t>Promover el uso de parqueaderos públicos dirigida a 1000 conductores, mediante la realización de campañas, durante el cuatrienio.</t>
  </si>
  <si>
    <t xml:space="preserve">Número de conductores promovidos en el uso de parqueaderos públicos. </t>
  </si>
  <si>
    <t>Incrementar en 1.000 usuarios de las vías, las campañas referidas a la prevención del consumo de alcohol, durante el cuatrienio.</t>
  </si>
  <si>
    <t>Número de usuarios incrementados con campañas sobre prevención en el consumo de alcohol.</t>
  </si>
  <si>
    <t>Implementar una estrategia de formación ciudadana a dos mil (2.000) personas en el uso de los medios de Transporte Público en la ciudad, durante el cuatrienio.</t>
  </si>
  <si>
    <t>Estrategia de formación en el uso de medios de transporte público implementada.</t>
  </si>
  <si>
    <t>Incrementar en el 40% el número de agentes de tránsito para control en la movilidad.</t>
  </si>
  <si>
    <t>Porcentaje de incremento de agentes de tránsito</t>
  </si>
  <si>
    <t>Implementar una (1) aula móvil sobre seguridad vial dirigida a dos mil (2.000) usuarios de las vías, durante el cuatrienio.</t>
  </si>
  <si>
    <t>Aula móvil de seguridad vial implementada</t>
  </si>
  <si>
    <t>Capacitar a ocho mil (8.000) estudiantes sobre normas de seguridad vial, durante el cuatrienio.</t>
  </si>
  <si>
    <t>Número de estudiantes capacitados en normas de seguridad vial</t>
  </si>
  <si>
    <t>Capacitar a 200 conductores de servicio público de transporte sobre convivencia y seguridad vial, durante el cuatrienio.</t>
  </si>
  <si>
    <t>Número de conductores del servicio público de transporte capacitados en convivencia y seguridad vial.</t>
  </si>
  <si>
    <t>Implementar un grupo de 20 promotores de la seguridad vial, durante el cuatrienio.</t>
  </si>
  <si>
    <t>Número de promotores de la seguridad vial implementados.</t>
  </si>
  <si>
    <t>Mejorar la infraestructura física (estudios, diseños, mobiliario, módulos, red estructurada, red eléctrica, central de cómputo) de la ITTB, durante el cuatrienio.</t>
  </si>
  <si>
    <t>Infraestructura física de la ITTB modernizada</t>
  </si>
  <si>
    <t>Implementar la Oficina de Atención al Ciudadano en la ITTB, en el cuatrienio.</t>
  </si>
  <si>
    <t>Oficina de atención al ciudadano implementada en la ITTB.</t>
  </si>
  <si>
    <t>Implementar II fase del sistema de gestión documental en la ITTB, durante el cuatrienio.</t>
  </si>
  <si>
    <t>Fase II del sistema de gestión documental de la ITTB implementado</t>
  </si>
  <si>
    <t>Elaborar e implementar un Plan de recuperación de cartera y fortalecimiento del proceso coactivo y persuasivo de la ITTB.</t>
  </si>
  <si>
    <t>Plan de recuperación de cartera elaborado e implementado</t>
  </si>
  <si>
    <t>Realizar dos (2) Convenios interinstitucionales para Fortalecer procesos de capacitación en áreas misionales.</t>
  </si>
  <si>
    <t xml:space="preserve">Convenios interinstitucionales de capacitación en áreas misionales realizados. </t>
  </si>
  <si>
    <t>Fortalecer quince (15) procesos institucionales con profesionales de apoyo.</t>
  </si>
  <si>
    <t xml:space="preserve">Número de Procesos institucionales fortalecidos con profesionales de apoyo. </t>
  </si>
  <si>
    <t>Realizar un (1) estudio para modificar la planta de personal de la ITTB.</t>
  </si>
  <si>
    <t>Estudio para modificación de planta de personal realizado.</t>
  </si>
  <si>
    <t>Diseñar un (1) Plan que garantice autosostenibilidad financiera de la ITTB en el mediano y largo plazo, durante el cuatrienio.</t>
  </si>
  <si>
    <t>Plan Diseñado</t>
  </si>
  <si>
    <t>Implementar un (1) Sistema de Control de Vehículos para entrega y salida de vehículos de Patios adscritos a la ITTB, durante el cuatrienio.</t>
  </si>
  <si>
    <t>Sistema de Control de Vehículos implementado</t>
  </si>
  <si>
    <t>Disponer de un (1) Parqueadero y una (1) Grúa para el Apoyo a la Gestión Operativa, durante el cuatrienio.</t>
  </si>
  <si>
    <t>Servicio de Parqueadero y Grúa Contrato</t>
  </si>
  <si>
    <t>Plan de Movilidad Urbana Sostenible (PMUS)</t>
  </si>
  <si>
    <t>Sistema Integral de Control de Tránsito</t>
  </si>
  <si>
    <t>Equipamiento Urbano y Logístico para el Transporte</t>
  </si>
  <si>
    <t>Cultura de la Movilidad Segura</t>
  </si>
  <si>
    <t>Fortalecimiento Institucional de la Inspección de Tránsito y Transporte</t>
  </si>
  <si>
    <t>Programas: 5</t>
  </si>
  <si>
    <t>Estudio realizado</t>
  </si>
  <si>
    <t>Programa desarrollado</t>
  </si>
  <si>
    <t>TABLERO DE CONTROL SECRETARÍA DE DESARROLLO ECONÓMICO Y SOCIAL VIGENCIA 2016</t>
  </si>
  <si>
    <t>Diseñar e implementar un Programa de Empleo Social, para la generación de 4000 empleos, con enfoque diferencial, durante el cuatrienio.</t>
  </si>
  <si>
    <t>Programa de empleo social Diseñado</t>
  </si>
  <si>
    <t>Establecer un sistema de información con herramientas informáticas para realizar el seguimiento al cumplimiento de la meta de resultado, durante el cuatrienio</t>
  </si>
  <si>
    <t>Sistema de informacion establecido</t>
  </si>
  <si>
    <t>Establecer una alianza estratégica para fortalecer la red observatorios regionales del mercado de trabajo (ORMET), contexto de productividad y medición Económica en el Municipio de Barrancabermeja, durante el cuatrienio.</t>
  </si>
  <si>
    <t>Alianza estrategica establecida</t>
  </si>
  <si>
    <t>Actualizar la política público privada de empleo.</t>
  </si>
  <si>
    <t>Politica publico privada actualizada</t>
  </si>
  <si>
    <t>Establecer dos (2) alianzas estratégicas para la promoción, divulgación, operación y prestación de los servicios de la agencia del servicio público de empleo, durante el cuatrienio.</t>
  </si>
  <si>
    <t>Número de alianzas con entidades prestadoras del servicio público de empleo establecidas</t>
  </si>
  <si>
    <t>Desarrollar un (1) programa de formación en artes y oficios acorde con la demanda del mercado laboral, durante el cuatrienio.</t>
  </si>
  <si>
    <t>Programa de formación desarrollado</t>
  </si>
  <si>
    <t>Establecer una (1) alianza público privada para cubrir las necesidades de empleo que incluya a la población vulnerable, teniendo en cuenta el enfoque diferencial, durante el cuatrienio.</t>
  </si>
  <si>
    <t>Número de alianzas público- privadas establecidas.</t>
  </si>
  <si>
    <t>Crear 50 nuevas iniciativas productivas en diferentes grupos poblacionales y sector economico en el cuatrenio. Entre Forcap y Desarrollo Economico.</t>
  </si>
  <si>
    <t>Número de Iniciativas productivas nuevas creadas.</t>
  </si>
  <si>
    <t>Fortalecer 50 iniciativas productivas en diferentes grupos poblacionales y sector economico durante el cuatrenio.Entre Forcap y Desarrollo Economico.</t>
  </si>
  <si>
    <t>Número de Iniciativas productivas fortalecidas.</t>
  </si>
  <si>
    <t>Reestructurar la línea de crédito para la financiación del micro, pequeñas y medianas empresas, durante el cuatrienio</t>
  </si>
  <si>
    <t>línea de crédito reestructurada.</t>
  </si>
  <si>
    <t>Apoyar la cracion de una (1) unidad que fomente el emprendimiento social y solidario en las organizaciones existentes, durante el cuatrenio</t>
  </si>
  <si>
    <t>Número de unidades apoyadas</t>
  </si>
  <si>
    <t>Articular una (1) acción estratégica durante el cuatrienio con el Sistema Nacional y Departamental de productividad y competitividad, que permitan orientar la política y fortalecimiento de la economía local, durante el cuatrienio.</t>
  </si>
  <si>
    <t>Acción articulada</t>
  </si>
  <si>
    <t xml:space="preserve">Apoyar durante el cuatrenio la participacion y realizacion de cuatro(4) misiones,eventos feriales y/o rueda de negocios que promuevan la integracion empresarial y de organizaciones del sector solidario, generando cadenas productivas y circuitos economicos </t>
  </si>
  <si>
    <t>Número de misiones, eventos y ruedas de negocios apoyados</t>
  </si>
  <si>
    <t xml:space="preserve">Formular y desarrollar en el cuatrienio un (1) programa de apoyo y/o incentivos a la investigación, desarrollo e innovación, así como de acceso a la tecnología, teniendo en cuenta el desarrollo urbano y las potencialidades del territorio. </t>
  </si>
  <si>
    <t xml:space="preserve">Programa formulado y desarrollado. </t>
  </si>
  <si>
    <t>Realizar un (1) programa para promocionar la creación y el fortalecimiento de empresas que atiendan la demanda de las actividades de la red logística multimodal, durante el cuatrienio.</t>
  </si>
  <si>
    <t>Programa realizado.</t>
  </si>
  <si>
    <t>Realizar una (1) campaña de marketing para promocionar a Barrancabermeja como Nodo Multimodal de logística de transporte del país. (Navegabilidad Rio Magdalena, Infraestructura Vial, Aérea y Férrea), durante el cuatrienio.</t>
  </si>
  <si>
    <t>Campaña realizada.</t>
  </si>
  <si>
    <t>Apoyar la ejecución de una estrategia que involucre la realización de actividades, convenios y/o alianzas de promoción, divulgación y fomento para llevar a cabo el desarrollo misiones, eventos, ferias, ruedas de negocios, que promuevan la generación de iniciativas de inversión, fortalecimiento empresarial, turístico, cultural, educativo, de investigación y desarrollo, artístico, productivo a nivel sectorial y/o territorial, durante el cuatrienio.</t>
  </si>
  <si>
    <t>Estrategia apoyada.</t>
  </si>
  <si>
    <t>Formular y presentar proyecto de Acuerdo del Plan de Desarrollo Turístico</t>
  </si>
  <si>
    <t>Plan de Desarrollo turístico formulado y presentado.</t>
  </si>
  <si>
    <t>Realizar una estrategia de promoción Turística, durante el cuatrenio</t>
  </si>
  <si>
    <t>Estrategia realizada</t>
  </si>
  <si>
    <t>Implementar un (1) programa que promocione la oferta turística del Municipio, durante el cuatrenio.</t>
  </si>
  <si>
    <t>Programa implementado</t>
  </si>
  <si>
    <t>Desarrollar un programa de capacitacion fomentando el buen uso de los recursos naturales, conservación de tradiciones socioculturales, promoción de producto artesanal, normatividad durante el cuatrenio.</t>
  </si>
  <si>
    <t>Articular la oferta turística del municipio a la agenda departamental y nacional como actividad económica generadora de desarrollo competitivo, durante el cuatrenio</t>
  </si>
  <si>
    <t>Oferta turística articulada</t>
  </si>
  <si>
    <t>Actualizar y presentar proyecto de acuerdo del Plan decenal de cultura del municipio de Barrancabermeja, durante el cuatrienio.</t>
  </si>
  <si>
    <t>Plan decenal de cultura actualizado y presentado el proyecto de acuerdo</t>
  </si>
  <si>
    <t>Realizar dos (2) actividades de conservación de mantenimiento periódico, restauración e intervención de bienes de interés cultural, durante el cuatrienio</t>
  </si>
  <si>
    <t>Número de actividades realizadas</t>
  </si>
  <si>
    <t>Actualizar el inventario y registro del patrimonio cultural según la metodología del Ministerio de Cultura, durante el cuatrienio.</t>
  </si>
  <si>
    <t>inventario y registro actualizado</t>
  </si>
  <si>
    <t>Formular e implementar dos (2) planes especiales de protección de bienes de interés cultural, durante el cuatrienio.</t>
  </si>
  <si>
    <t>número Planes formulado e implementados</t>
  </si>
  <si>
    <t>Dar cobertura a 100 gestores, artistas y creadores culturales debidamente registrados, en procesos de profesionalización y formación, durante el cuatrienio.</t>
  </si>
  <si>
    <t>Numero de Gestores, artistas y creadores formados</t>
  </si>
  <si>
    <t>Incrementar en once (11) las muestras itinerantes en comunas y corregimientos para la promoción de muestras artísticas y actividades culturales encaminadas a impulsar el talento local, durante el cuatrienio.</t>
  </si>
  <si>
    <t>Número de muestras incrementadas</t>
  </si>
  <si>
    <t>Fortalecer e institucionalizar el programa de escuelas de formación artística y cultural en modalidades de teatro, danza, música, artes plásticas, literatura, gastronomía, audiovisuales y artesanías, durante el cuatrienio.</t>
  </si>
  <si>
    <t>Programa fortalecido e institucionalizado</t>
  </si>
  <si>
    <t>Apoyar la realización de doce (12) eventos de carácter institucional del municipio que reconozca y promuevan nuestra diversidad cultural, durante el cuatrienio.</t>
  </si>
  <si>
    <t>número de eventos institucionalizados apoyados.</t>
  </si>
  <si>
    <t>Aumentar en 100 el número de niños, niñas y adolescentes beneficiarios en el plan de lectura y bibliotecas</t>
  </si>
  <si>
    <t>Número de niños, niñas y adolescentes beneficiados</t>
  </si>
  <si>
    <t>Crear un (1) programa de fortalecimiento a las bandas musicales de instituciones educativas, durante el cuatrienio</t>
  </si>
  <si>
    <t>programa creado</t>
  </si>
  <si>
    <t>Aumentar en uno (1) los grupos de vigías del patrimonio cultural existentes durante el cuatrienio.</t>
  </si>
  <si>
    <t>número grupos de vigías apoyados y aumentados</t>
  </si>
  <si>
    <t>Formular el plan municipal de cultura, durante el cuatrienio.</t>
  </si>
  <si>
    <t>plan municipal de cultura formulado</t>
  </si>
  <si>
    <t>Actualizar y presentar proyecto de acuerdo de la Política Pública de la Mujer y la Equidad de Género.</t>
  </si>
  <si>
    <t>Política pública actualizada la formulación y proyecto de acuerdo presentado</t>
  </si>
  <si>
    <t>Realizar doce (12) talleres de planeación participativa con enfoque de género para aumentar la capacidad de acción de las mujeres vinculadas a procesos comunitarios y a organizaciones de mujeres.</t>
  </si>
  <si>
    <t>Numero de talleres realizados</t>
  </si>
  <si>
    <t>Apoyar treinta (30) proyectos productivos para el mejoramiento de ingresos y calidad de vida direccionados a la mujer, durante el cuatrienio.</t>
  </si>
  <si>
    <t>Proyectos productivos apoyados.</t>
  </si>
  <si>
    <t>Diseñar e implementar un (1) programa de atención integral a víctimas de violencia sexual que garantice la atención de emergencia, el restablecimiento de sus derechos y promueva la reparación del proyecto de vida, durante el cuatrienio.</t>
  </si>
  <si>
    <t>Programa diseñado e implementado</t>
  </si>
  <si>
    <t>Dar continuidad al programa de profesionalización de madres comunitarias, en el cuatrienio.</t>
  </si>
  <si>
    <t>Programa continuado.</t>
  </si>
  <si>
    <t>Mantener la agenda de fechas conmemorativas a la mujer, durante el cuatrienio.</t>
  </si>
  <si>
    <t>Agenda mantenida</t>
  </si>
  <si>
    <t>Realizar ocho (8) talleres de capacitación en normatividad y derechos de la mujer, durante el cuatrienio.</t>
  </si>
  <si>
    <t>Numero de talleres de capacitación realizados.</t>
  </si>
  <si>
    <t>Política pública formulada y presentada.</t>
  </si>
  <si>
    <t>Dinamizar el funcionamiento del Consejo Municipal de Política Social-COMPOS, durante el cuatrienio.</t>
  </si>
  <si>
    <t>COMPOS dinamizado</t>
  </si>
  <si>
    <t>Crear e implementar un observatorio social e intersectorial con un enfoque diferencial e incluyente, durante el cuatrienio.</t>
  </si>
  <si>
    <t>Observatorio social e intersectorial creado</t>
  </si>
  <si>
    <t>Apoyar la gestión administrativa mediante la asistencia técnica y profesional a la Mesa de Primera Infancia, Infancia, adolescencia y fortalecimiento Familiar como instancia de operación del Sistema Nacional de Bienestar Familiar, durante el cuatrienio.</t>
  </si>
  <si>
    <t>Gestión administrativa apoyada técnica y profesionalmente.</t>
  </si>
  <si>
    <t>Diseñar e implementar cuatro (4) estrategias de promoción de derechos y prevención de situaciones de riesgo o vulneración de derechos de los niños, niñas y adolescentes (abuso sexual infantil, embarazo de adolescente, consumo de sustancias psicoactivas, trabajo infantil, violencia intrafamiliar, adolescente infractor de la ley penal), durante el cuatrienio</t>
  </si>
  <si>
    <t>Estrategias diseñadas</t>
  </si>
  <si>
    <t>Generar cuatro (4) estrategias comunicativas intersectoriales que promuevan la transformación de imaginarios culturales y sociales que convoquen a la corresponsabilidad de la sociedad y la familia al cuidado y protección integral de los niños, niñas y adolescentes, durante el cuatrienio.</t>
  </si>
  <si>
    <t>Número de estrategias comunicativas intersectoriales generadas.</t>
  </si>
  <si>
    <t>Ampliar en doscientas (200) la cobertura en educación inicial, a través del CDI semillitas de esperanza, durante el cuatrienio.</t>
  </si>
  <si>
    <t>Cobertura ampliada</t>
  </si>
  <si>
    <t>Realizar veinte (20) actividades enmarcadas en el concepto de centros de escucha en las comunas y los corregimientos, donde se acerque la oferta institucional a la población y se le brinde asesoría en la solución de las problemáticas sociales, durante el cuatrienio.</t>
  </si>
  <si>
    <t>Actividades realizadas</t>
  </si>
  <si>
    <t>Crear e Implementar veinte (20) zonas de orientación escolar, durante el cuatrienio.</t>
  </si>
  <si>
    <t>zonas de orientación creadas</t>
  </si>
  <si>
    <t>Crear e implementar un programa para Cualificar y Sensibilizar a los periodistas, comunicadores, funcionarios de las tecnologías de la información y la comunicación, y equipos de prensa del municipio como garantes de la protección integral de niños, niñas y adolescentes con enfoque diferencial.</t>
  </si>
  <si>
    <t>Programa creado</t>
  </si>
  <si>
    <t>Crear e implementar un programa para promocionar el uso seguro y responsable de las tecnologías de la información y la comunicación por parte de los niños, niñas y adolescentes para garantizar el cumplimiento de sus derechos.</t>
  </si>
  <si>
    <t>Programa diseñado</t>
  </si>
  <si>
    <t>Fortalecer un (1) programa de atención de los adolescentes vinculados al sistema de responsabilidad penal.</t>
  </si>
  <si>
    <t>Programa fortalecido</t>
  </si>
  <si>
    <t>Crear doce (12) espacios de participación significativa de niños, niñas y adolescentes y de apropiación del espacio público como entorno protector del desarrollo integral, durante el cuatrienio.</t>
  </si>
  <si>
    <t>Numero de espacios creados</t>
  </si>
  <si>
    <t>Crear y fortalecer un programa donde se articule la corresponsabilidad en los lineamientos adecuados para la formación efectiva de la crianza y el vínculo afectivo de niños, niñas y adolescentes, durante el cuatrienio.</t>
  </si>
  <si>
    <t>Crear e Implementar un programa pedagógico, integral e incluyente, donde se empoderen como sujetos activos a los niños, niñas y adolescentes en temas como: proceso para la paz, construcción de su identidad en un marco de diversidad, respeto por la cultura ambiental, cuidado del medio ambiente, ahorro de los recursos naturales.</t>
  </si>
  <si>
    <t>programa pedagógico creado</t>
  </si>
  <si>
    <t>Actualizar y presentar proyecto de acuerdo de la Política Publica de juventud del municipio de Barrancabermeja, en el cuatrienio.</t>
  </si>
  <si>
    <t>Política Pública de Juventud actualizada y presentada</t>
  </si>
  <si>
    <t>Fortalecer un (1) espacio de participación del Consejo Municipal de la Juventud como mecanismo de concertación, vigilancia y control de la gestión pública, durante el cuatrienio.</t>
  </si>
  <si>
    <t>Espacio de participación fortalecido</t>
  </si>
  <si>
    <t>Implementar una estrategia que permita el cumplimiento de la Ley 1780 de mayo 2 de 2016 en el cuatrienio.</t>
  </si>
  <si>
    <t>estrategia implementada.</t>
  </si>
  <si>
    <t>Crear y poner en funcionamiento el Centro de Desarrollo Juvenil Piloto, en el cuatrienio.</t>
  </si>
  <si>
    <t>Centro de Desarrollo Juvenil piloto creado y en funcionamiento.</t>
  </si>
  <si>
    <t>Apoyar dos (2) intercambios nacionales e internacionales de experiencias enfocadas desde lo empresarial, cultural, tecnológico, educativo y social demostrando procesos juveniles vigentes, durante el cuatrienio.</t>
  </si>
  <si>
    <t>Intercambios de experiencias apoyadas.</t>
  </si>
  <si>
    <t>Apoyar diez (10), iniciativas juveniles, relacionadas con emprendimientos, actividades deportivas, culturales y sociales, durante el cuatrienio.</t>
  </si>
  <si>
    <t>Número de iniciativas apoyadas</t>
  </si>
  <si>
    <t>Desarrollar un (1) Programa de rumba segura y responsable, mediante capacitación y realización de encuentros juveniles en las comunas y corregimientos del Municipio de Barrancabermeja.</t>
  </si>
  <si>
    <t>Actualizar y presentar proyecto de acuerdo de la política pública para la población LGTBI buscando la protección, atención y garantía de sus derechos, en el cuatrienio</t>
  </si>
  <si>
    <t>Política pública actualizada y presentada.</t>
  </si>
  <si>
    <t>Implementar cuatro (4) acciones de prevención de la discriminación y la violencia contra la población LGBTI, en el cuatrienio.</t>
  </si>
  <si>
    <t>Número de acciones de prevención implementadas</t>
  </si>
  <si>
    <t>Apoyar el desarrollo de cuatro (4) eventos y actividades de la población LGTBI, en el cuatrienio.</t>
  </si>
  <si>
    <t>Número de eventos apoyados.</t>
  </si>
  <si>
    <t>Apoyar diez (10) planes de negocios en emprenderismo a la población LGBTI, en el cuatrienio.</t>
  </si>
  <si>
    <t>Planes de negocios apoyados.</t>
  </si>
  <si>
    <t>Formular y presentar proyecto de acuerdo de la política pública de adulto mayor, en el cuatrienio.</t>
  </si>
  <si>
    <t>Política pública de adulto mayor formulada y presentada</t>
  </si>
  <si>
    <t>Garantizar atención integral a 5.512 adultos mayores, durante el cuatrienio.</t>
  </si>
  <si>
    <t>Numero de adultos mayores atendidos.</t>
  </si>
  <si>
    <t>Diseñar e implementar una (1) herramienta informática para fortalecer el sistema de información y seguimiento de los programas de adulto mayor, durante el cuatrienio.</t>
  </si>
  <si>
    <t>Herramienta informática diseñada</t>
  </si>
  <si>
    <t>Realizar un (1) encuentro anual de talentos con adultos mayores integrándolos en actividades artísticas, culturales, saberes, vivencias y costumbres, durante el cuatrienio.</t>
  </si>
  <si>
    <t>Número de encuentros realizados.</t>
  </si>
  <si>
    <t>Garantizar el servicio exequial al 100% de los adultos mayores, de la población no vinculada al programa de atención integral, cuando se presente el fallecimiento, durante el cuatrienio.</t>
  </si>
  <si>
    <t>Porcentaje de atención garantizado.</t>
  </si>
  <si>
    <t>Realizar ocho (8) talleres de capacitación a las asociaciones de adulto mayor en temas de administración, liderazgo y asociatividad, durante el cuatrienio.</t>
  </si>
  <si>
    <t>Número de talleres Realizados.</t>
  </si>
  <si>
    <t>Actualizar y presentar proyecto  de acuerdo  de la politica publica para la poblacion  con discapacidad  en el Municipio de Barrancabermeja</t>
  </si>
  <si>
    <t>Fortalecer el  comite municipal de discapacidad en el Municipio de Barrancbaermeja</t>
  </si>
  <si>
    <t>Comité Fortalecido</t>
  </si>
  <si>
    <t xml:space="preserve">Desarrollar cuatro (4) talleres de habilidades ocupacionales de personas con discapacidad del sector urbano y rural en el munDesarrollar cuatro (4) talleres de capacitación y formación en normatividad sobre los derechos de las personas con discapacidad en el Municipio de Barrancabermejaicipio de Barrancabermeja, durante el cuatrienio </t>
  </si>
  <si>
    <t>Número de talleres desarrollados.</t>
  </si>
  <si>
    <t xml:space="preserve">Desarrollar cuatro (4) talleres de capacitación y formación en normatividad sobre los derechos de las personas con discapacidad en el Municipio de Barrancabermeja </t>
  </si>
  <si>
    <t xml:space="preserve">Incrementar en diez (10) unidades productivas y/o planes de negocios dirigidos a la población con discapacidad en el municipio de Barrancabermeja., durante el cuatrienio </t>
  </si>
  <si>
    <t>Unidades productivas y/o planes de negocios incrementados.</t>
  </si>
  <si>
    <t xml:space="preserve">Realizar anualmente el evento de conmemoración del día internacional de la discapacidad en el Municipio de Barrancabermeja. </t>
  </si>
  <si>
    <t>Número de eventos realizados.</t>
  </si>
  <si>
    <t>Actualizar y presentar proyecto de Acuerdo de la Política Pública de la población Afrodescendiente de Barrancabermeja, durante el cuatrienio.</t>
  </si>
  <si>
    <t>Política pública actualizada y presentada</t>
  </si>
  <si>
    <t>Apoyar diez (10) proyectos productivos con enfoque diferencial para la población étnica, durante el cuatrienio.</t>
  </si>
  <si>
    <t>Número de proyectos apoyados</t>
  </si>
  <si>
    <t>Desarrollar un (1) programa para los funcionarios públicos relacionado con la implementación del enfoque diferencial y la garantía, cumplimiento, defensa y protección de los derechos  de la población étnica, durante el cuatrienio.</t>
  </si>
  <si>
    <t>Implementar una (1) acción  para garantizar el enfoque diferencial para la población afrocolombiana en los programas y proyectos, durante el cuatrienio.</t>
  </si>
  <si>
    <t>Accion implementada</t>
  </si>
  <si>
    <t>Realizar una (1) acción  tendiente a fortalecer las organizaciones Afrodescendientes, durante el cuatrienio.</t>
  </si>
  <si>
    <t>Acción realizada.</t>
  </si>
  <si>
    <t>Ejecutar el plan de etnodesarrollo para la población afrodescendiente, durante el cuatrienio</t>
  </si>
  <si>
    <t>Plan ejecutado.</t>
  </si>
  <si>
    <t>Desarrollar un (1) programa para brindar atención integral a la población indígena, durante el cuatrienio.</t>
  </si>
  <si>
    <t>Programa desarrollado.</t>
  </si>
  <si>
    <t>Realizar cuatro (4) actividades étnico-culturales para la conmemoración de las fechas de la población afrodescendiente, durante el cuatrienio.</t>
  </si>
  <si>
    <t>Realizar  cuatro (4) acciones de fortalecimiento y apoyo a las organizaciones de comunidades afrodescendientes en procesos de consulta, ejecución de programas y proyectos con enfoque diferencial, durante el cuatrienio.</t>
  </si>
  <si>
    <t>Número de acciones de fortalecimiento realizadas.</t>
  </si>
  <si>
    <t>Empleo Humano, Incluyente y Productivo para los barranqueños y barranqueñas</t>
  </si>
  <si>
    <t>Emprenderismo e Innovación</t>
  </si>
  <si>
    <t>Barrancabermeja Competitiva</t>
  </si>
  <si>
    <t>Destino Barrancabermeja</t>
  </si>
  <si>
    <t>Identidad Cultural</t>
  </si>
  <si>
    <t>Mujer y Equidad de Género</t>
  </si>
  <si>
    <t>Primera Infancia, Infancia y Adolescencia y Fortalecimiento Familiar</t>
  </si>
  <si>
    <t>Jóvenes Actores del Desarrollo</t>
  </si>
  <si>
    <t>Atención a la población LGTBI</t>
  </si>
  <si>
    <t>Atención al Adulto Mayor</t>
  </si>
  <si>
    <t xml:space="preserve">Población con Discapacidad </t>
  </si>
  <si>
    <t>Atención a la Población Étnica</t>
  </si>
  <si>
    <t>Programas: 12</t>
  </si>
  <si>
    <t>TABLERO DE CONTROL SECRETARÍA DE EDUCACIÓN VIGENCIA 2016</t>
  </si>
  <si>
    <t>Cualificar 100 docentes de preescolar del sector oficial en educación inicial, durante el cuatrienio.</t>
  </si>
  <si>
    <t>Número de docentes formados</t>
  </si>
  <si>
    <t>Garantizar el ingreso de 200 niños y niñas procedentes de las diferentes modalidades de atención de los hogares de bienestar familiar al sistema educativo formal, durante el cuatrienio.</t>
  </si>
  <si>
    <t>Número de niños y niñas con ingreso al sistema educativo</t>
  </si>
  <si>
    <t>Mantener el programa de atención lúdico – pedagógico dirigido a Primera Infancia desde el programa Ludoteca Municipal, durante el cuatrienio.</t>
  </si>
  <si>
    <t>Programa Mantenido</t>
  </si>
  <si>
    <t>Diseñar e Implementar el Modelo de Gestión de Educación Inicial en el Municipio de Barrancabermeja, durante el cuatrienio</t>
  </si>
  <si>
    <t>Modelo diseñado e implementado</t>
  </si>
  <si>
    <t>Actualizar y presentar proyecto de Acuerdo de la política pública en educación, en el cuatrienio.</t>
  </si>
  <si>
    <t>Politica Pública de educación actualizada y presentada</t>
  </si>
  <si>
    <t>Desarrollar tres (3) programas de formación en bilingüismo dirigido a docentes y estudiantes de la básica y media de las instituciones educativas oficiales de la ciudad en el cuatrienio</t>
  </si>
  <si>
    <t>Programa Desarrollado</t>
  </si>
  <si>
    <t>Subir un nivel de logro en desempeño de las pruebas SABER 5, 9 y 11 con respecto a la línea base en cinco (5) instituciones educativas oficiales en el cuatrienio.</t>
  </si>
  <si>
    <t>Número de instituciones que suben el nivel de desempeño</t>
  </si>
  <si>
    <t>Implementar la jornada única en dos (2) Instituciones Educativas del Municipio en el cuatrienio</t>
  </si>
  <si>
    <t>Número de establecimientos con jornada única implementada</t>
  </si>
  <si>
    <t>Mantener un programa anual de formación y acompañamiento a estudiantes de los grados 10º y 11° para las pruebas SABER en el cuatrienio.</t>
  </si>
  <si>
    <t>Programa mantenido en el cuatrenio</t>
  </si>
  <si>
    <t>Mantener el programa de incentivos para docentes y directivos docentes del sector oficial, 2016-2019</t>
  </si>
  <si>
    <t>Programa de incentivos mantenido</t>
  </si>
  <si>
    <t>Diseñar e implementar el Plan Territorial de Formación docente 2016-2019</t>
  </si>
  <si>
    <t>Plan diseñado e implementado</t>
  </si>
  <si>
    <t>Apoyar los procesos de articulación de la media en cuatro (4) instituciones educativas</t>
  </si>
  <si>
    <t>Número de instituciones educativas apoyadas en los procesos de articulación</t>
  </si>
  <si>
    <t>Crear cuatro (4) nuevos semilleros de investigación en las instituciones educativas oficiales durante el cuatrienio.</t>
  </si>
  <si>
    <t xml:space="preserve">Nuevos semilleros creados </t>
  </si>
  <si>
    <t>Dotar dos (2) biblioteca del sector oficial con material didáctico e ilustrativo para uso de la comunidad educativa durante el cuatrienio.</t>
  </si>
  <si>
    <t>Biblioteca Dotada</t>
  </si>
  <si>
    <t>Desarrollar dos (2) programas de apoyo a las redes académicas de aprendizaje</t>
  </si>
  <si>
    <t>Programa de apoyo ejecutados</t>
  </si>
  <si>
    <t>Crear dos (2) Escuelas de Familias con énfasis en la promoción de valores y convivencia para la paz</t>
  </si>
  <si>
    <t>Escuelas de familia creadas</t>
  </si>
  <si>
    <t>Fortalecer cuatro (4) Escuelas de Familias con énfasis en la promoción de valores y convivencia para la paz</t>
  </si>
  <si>
    <t>Escuelas de familia fortalecidas</t>
  </si>
  <si>
    <t>Desarrollar cuatro (4) programas para fortalecer las acciones para la promoción de la lectura y la escritura en las Instituciones educativas oficiales en el cuatrienio</t>
  </si>
  <si>
    <t>Instituciones educativas fortalecidas</t>
  </si>
  <si>
    <t>Desarrollar dos (2) programas para consolidar la cátedra de la paz como eje transversal en las instituciones educativas oficiales del municipio de Barrancabermeja.</t>
  </si>
  <si>
    <t>Programas desarrollados</t>
  </si>
  <si>
    <t>Implementar acciones lúdico-pedagógicas para el manejo del postconflicto en las 21 instituciones educativas desde la Ludoteca Naves La Tora en el cuatrienio.</t>
  </si>
  <si>
    <t>Número de instituciones educativas con acciones implementadas</t>
  </si>
  <si>
    <t>Desarrollar dos (2) programas de convivencia escolar con énfasis en cultura ciudadana, formación para la paz, la democracia y la convivencia en el cuatrienio.</t>
  </si>
  <si>
    <t>Implementar veinte (20) procesos de investigación e innovación docente en el cuatrienio.</t>
  </si>
  <si>
    <t>Procesos de investigación implementados</t>
  </si>
  <si>
    <t>Dotar con mobiliario, equipos y materiales didácticos a las 21 instituciones educativas y sus respectivas sedes del municipio en el cuatrienio.</t>
  </si>
  <si>
    <t>Número de Instituciones educativas y sus sedes dotadas</t>
  </si>
  <si>
    <t>Implementar cuatro (4) proyectos pedagogicos para el manejo de residuos sólidos y uso eficiente y racional del agua en las instituciones educativas oficiales de la ciudad en el cuatrienio.</t>
  </si>
  <si>
    <t>Número de Proyectos Pedagógicos implementados</t>
  </si>
  <si>
    <t>Diseñar e implementar un programa de cultura ciudadana que articule con los proyectos pedagógicos (PESCC y PRAE) en las instituciones educativas oficiales.</t>
  </si>
  <si>
    <t>Programas diseñado e implementado</t>
  </si>
  <si>
    <t>Apoyar la realización de cuatro (4) eventos pedagógicos a nivel municipal en el cuatrienio</t>
  </si>
  <si>
    <t>Eventos pedagógicos a nivel municipal apoyados</t>
  </si>
  <si>
    <t>Desarrollar un programa de capacitación aptitudinal a funcionarios administrativos de las instituciones educativas.</t>
  </si>
  <si>
    <t>Articular cuatro (4) instituciones educativas oficiales de la media con universidades e institutos de formación para el trabajo y desarrollo humano durante el cuatrienio.</t>
  </si>
  <si>
    <t>Número de Instituciones Educativas Articuladas</t>
  </si>
  <si>
    <t>Desarrollar dos (2) programas de acompañamiento sico-social a docentes y directivos docentes de instituciones educativas oficiales del municipio de Barrancabermeja en el cuatrienio.</t>
  </si>
  <si>
    <t>Número de programas desarrollados</t>
  </si>
  <si>
    <t>Formular e implementar en cuatro (4) instituciones educativas oficiales del municipio de Barrancabermeja el Plan de Gestión del Riesgo.</t>
  </si>
  <si>
    <t>Número de Planes de Gestión del Riesgo Formulados e implementados</t>
  </si>
  <si>
    <t>Gestionar ante el Ministerio de educación la Implementación de la catedra de estudios afrocolombianos en desarrollo del proceso etnoeducativo en las instituciones educativas del municipio.</t>
  </si>
  <si>
    <t>Cátedra de estudios afrocolombianos gestionada para su implementación</t>
  </si>
  <si>
    <t>Garantizar la cobertura y permanencia de estudiantes en el sistema educativo mediante la implementación 5 proyectos de fortalecimiento del sector educativo, durante el cuatrienio.</t>
  </si>
  <si>
    <t>Proyectos Implementados</t>
  </si>
  <si>
    <t>Diseño e implementación del Plan Municipal de Infraestructura educativa durante el cuatrienio</t>
  </si>
  <si>
    <t>Adecuar y/o remodelar la infraestructura de tres (3) instituciones educativas del sector urbano, durante el cuatrienio.</t>
  </si>
  <si>
    <t>Infraestructura educativa urbana adecuada y/o remodelada</t>
  </si>
  <si>
    <t>Adecuar y/o remodelar la infraestructura de una institución educativa en el sector rural durante el cuatrienio.</t>
  </si>
  <si>
    <t>Infraestructura educativa rural adecuada y/o remodelada</t>
  </si>
  <si>
    <t>Adecuar y/o remodelar dos instituciones educativas para la atención en educación inicial, del sector rural durante el cuatrienio.</t>
  </si>
  <si>
    <t>Instituciones educativas adecuadas</t>
  </si>
  <si>
    <t>Adecuar y/o remodelar la infraestructura para la atención en educación inicial en una sede educativa del sector urbano, durante el cuatrienio.</t>
  </si>
  <si>
    <t>Sede del sector urbano adecuada y/o remodelada</t>
  </si>
  <si>
    <t>Construir dos (2) restaurantes escolares en instituciones educativas del sector urbano y rural de la ciudad, durante el cuatrienio.</t>
  </si>
  <si>
    <t>Restaurantes construidos</t>
  </si>
  <si>
    <t>Diseñar e implementar un proyecto para la dotación de electrodomésticos, mobiliario y/o menaje a restaurantes escolares durante el cuatrienio.</t>
  </si>
  <si>
    <t>Proyecto diseñado e implementado</t>
  </si>
  <si>
    <t>Mantener cinco (5) y ampliar en dos (2) la oferta de metodologías flexibles para la atención de estudiantes extra edad, desplazados y de escasos recursos por fuera del sistema educativo, durante el cuatrienio.</t>
  </si>
  <si>
    <t>Número de metodologías nuevas y mantenidas</t>
  </si>
  <si>
    <t>Número de sedes adecuadas y/o remodeladas</t>
  </si>
  <si>
    <t>Mantener programa de alfabetización para mayores de 15 años, durante el cuatrienio.</t>
  </si>
  <si>
    <t>Programa mantenido</t>
  </si>
  <si>
    <t>Mantener en 39.453 el número de los estudiantes matriculados en los diferentes niveles: básica primaria, básica secundaria y media, durante el cuatrienio.</t>
  </si>
  <si>
    <t>Número de estudiantes matriculados</t>
  </si>
  <si>
    <t>Incrementar hasta un 5% la cobertura de atención a población con necesidades educativas especiales y talentos excepcionales, durante el cuatrienio.</t>
  </si>
  <si>
    <t>Población atendida</t>
  </si>
  <si>
    <t>Mantener un programa de formación continuada a docentes incluyentes, docentes y profesionales de apoyo en conceptualización técnica y metodológica para el abordaje de la educación inclusiva, durante el cuatrienio.</t>
  </si>
  <si>
    <t>Programa de formación anual mantenido</t>
  </si>
  <si>
    <t>Incrementar en 100 beneficiarios, la atención a través del programa de acompañamiento familiar a padres o cuidadores de niños, niñas y/o joven con necesidades educativas especiales y capacidades y talentos excepcionales y en condición de discapacidad, durante el cuatrienio.</t>
  </si>
  <si>
    <t>Número cuidadores atendidos</t>
  </si>
  <si>
    <t>Mantener el apoyo al programa de habilitaciones ocupacionales dirigidas a niños, niñas y/o jóvenes con necesidades educativas especiales y capacidades y talentos excepcionales y en condición de discapacidad, durante el cuatrienio.</t>
  </si>
  <si>
    <t>Gestionar y ejecutar cuatro (4) convenios o alianzas estratégicas de cooperación con diferentes entidades públicas y/o privadas para el mejoramiento de la cobertura, la calidad y la gestión educativa, durante el cuatrienio.</t>
  </si>
  <si>
    <t>Convenios Celebrados</t>
  </si>
  <si>
    <t>Ejecutar seis (6) programas de mejoramiento de la eficiencia eficacia y efectividad en el sector educativo, durante el cuatrienio.</t>
  </si>
  <si>
    <t>Programas Ejecutados</t>
  </si>
  <si>
    <t>Sostener el proceso de certificación de los macro procesos definidos en la Secretaria de Educación municipal, durante el cuatrienio.</t>
  </si>
  <si>
    <t>Macroproceso sostenido</t>
  </si>
  <si>
    <t>Establecer un fondo y/o alianza de financiación con ICETEX para la realización de estudios en instituciones de educación para el trabajo y el desarrollo humano, instituciones de educación técnica, tecnológica y universitaria en el cuatrienio.</t>
  </si>
  <si>
    <t>Mecanismo de financiación establecidos</t>
  </si>
  <si>
    <t>Diseño e implementación de un programa de estímulos a la calidad y la excelencia de los estudiantes con buen desempeño académico del sector oficial del municipio de Barrancabermeja en el cuatrienio.</t>
  </si>
  <si>
    <t>Otorgar 5.000 becas para el acceso a la formación técnica, tecnológica y profesional a los estudiantes de estratos 1, 2 y 3 en el cuatrienio.</t>
  </si>
  <si>
    <t>Becas Otorgadas</t>
  </si>
  <si>
    <t>Diseño e implementación de un programa de capacitación y estímulos al emprendimiento e innovación estudiantil con fundamento en la conectividad competitividad y productividad en el cuatrienio</t>
  </si>
  <si>
    <t>Fortalecer los programas de alimentación del adulto mayor, niñas y niños y madres gestantes y lactantes, durante el cuatrienio.</t>
  </si>
  <si>
    <t>Programas de alimentación fortalecidos.</t>
  </si>
  <si>
    <t>Articular un programa de alimentación y nutrición con identificación de cooperantes, durante el cuatrienio.</t>
  </si>
  <si>
    <t>Programa articulado.</t>
  </si>
  <si>
    <t>Suministrar el complemento alimentario a los niños y niñas de las instituciones educativas (con sus sedes) del Municipio, de acuerdo a los lineamientos normativos y técnicos del MEN, durante el cuatrienio.</t>
  </si>
  <si>
    <t xml:space="preserve">Número de complemento alimentario suministrado </t>
  </si>
  <si>
    <t>Potenciar la Educación Inicial</t>
  </si>
  <si>
    <t>Calidad Educativa en Educación Básica y Media</t>
  </si>
  <si>
    <t>Mantener Mayor Cobertura y Permanencia en el Sistema Educativo</t>
  </si>
  <si>
    <t>Fortalecimiento del Sector Educativo</t>
  </si>
  <si>
    <t>Herramientas para Promover el Acceso a la Educación Superior y la Formacion para el Trabajo y Desarrollo Humano</t>
  </si>
  <si>
    <t>Seguridad Alimentaria y Nutricional para Población Vulnerable</t>
  </si>
  <si>
    <t>TABLERO DE CONTROL SECRETARÍA DE GOBIERNO VIGENCIA 2016</t>
  </si>
  <si>
    <t>Realizar un informe de identificación y análisis de amenazas en seguridad, orden público y convivencia a la población civil a nivel urbano y rural, en el cuatrienio.</t>
  </si>
  <si>
    <t>Informe realizado</t>
  </si>
  <si>
    <t>Formular e implementar el Plan Integral de Seguridad y Convivencia Ciudadana, durante el cuatrienio</t>
  </si>
  <si>
    <t>Plan Integral de Seguridad y Convivencia Ciudadana formulado e implementado</t>
  </si>
  <si>
    <t>Implementar dos (2) acciones de control de amenazas a la población civil, seguridad, orden público y convivencia identificadas en el Municipio, en el cuatrienio.</t>
  </si>
  <si>
    <t>Acciones de control implementadas</t>
  </si>
  <si>
    <t>Elaborar e implementar un programa de promoción de una cultura de la legalidad (el respeto y el cumplimiento de la ley) y de corresponsabilidad ciudadana, durante el cuatrienio</t>
  </si>
  <si>
    <t>Programa elaborado e implementado.</t>
  </si>
  <si>
    <t>Formular e Implementar un programa de Formación Ciudadana orientado al respeto por derechos y deberes, durante el cuatrienio.</t>
  </si>
  <si>
    <t>Programa formulado e implementado</t>
  </si>
  <si>
    <t>Gestionar la construcción y dotación en el Municipio de Barrancabermeja de un hogar de paso y un Centro de atención penal Juvenil, durante el cuatrienio.</t>
  </si>
  <si>
    <t>Construcción y dotación gestionada</t>
  </si>
  <si>
    <t>Apoyar el funcionamiento de un centro de atención especial (CAE) durante el cuatrienio.</t>
  </si>
  <si>
    <t>Centro de atención especial apoyado y en funcionamiento</t>
  </si>
  <si>
    <t>Apoyar el funcionamiento del Sistema de Atención de Responsabilidad Penal Judicial, durante el cuatrienio</t>
  </si>
  <si>
    <t>Apoyo realizado para el funcionamiento del centro</t>
  </si>
  <si>
    <t>Implementar y desarrollar dos (2) acciones para la prevención a víctimas de abuso sexual y violencia intrafamiliar, durante el cuatrienio.</t>
  </si>
  <si>
    <t>Acciones implementadas y desarrolladas</t>
  </si>
  <si>
    <t>Apoyar el funcionamiento del Hogar de paso de conformidad con lo estipulado en la Resolución 6021 de 2010, durante el cuatrienio.</t>
  </si>
  <si>
    <t>Apoyo realizado para el funcionamiento del hogar de paso</t>
  </si>
  <si>
    <t>Mantener el apoyo de las dos (2) Comisarias de Familia y 10 Inspecciones de Policía, durante el cuatrienio</t>
  </si>
  <si>
    <t>Comisarías de familia e inspecciones mantenidos</t>
  </si>
  <si>
    <t>Mantener el apoyo durante el cuatrienio, a cinco (5) organismos de seguridad según Ley 1421 de 2010-FONSET – de conformidad con el Plan Integral de Seguridad y convivencia ciudadana, durante el cuatrienio.</t>
  </si>
  <si>
    <t>Apoyos mantenidos</t>
  </si>
  <si>
    <t>Apoyar la gestión de la Secretaria de Gobierno mediante el fortalecimiento técnico, jurídico y administrativo en los procesos de planeación, ejecución seguimiento y control a los programas y proyectos, durante el cuatrienio</t>
  </si>
  <si>
    <t>Apoyo de gestión realizado</t>
  </si>
  <si>
    <t>Mantener el apoyo a tres (3) instituciones de interés público (Registraduría, Defensoría del Pueblo y Red de Veedurías), durante el cuatrienio.</t>
  </si>
  <si>
    <t>Número de instituciones apoyadas</t>
  </si>
  <si>
    <t>Mantener el apoyo a los cinco (5) organismos de seguridad y convivencia, de conformidad al Acuerdo 020 de 2011, durante el cuatrienio.</t>
  </si>
  <si>
    <t>Apoyar la modernización del centro de convivencia ciudadana, en el cuatrienio.</t>
  </si>
  <si>
    <t>Centro apoyado</t>
  </si>
  <si>
    <t>Formular e implementar un programa para desarrollar las acciones dinamizadoras del Centro de Convivencia Ciudadana durante el cuatrienio.</t>
  </si>
  <si>
    <t>Desarrollar un (1) programa relacionado con la prevención de la explotación sexual comercial de niños, niñas y adolescentes durante el cuatrienio</t>
  </si>
  <si>
    <t>Gestionar la construcción de un (1) centro de integración ciudadana, en el cuatrienio.</t>
  </si>
  <si>
    <t>Centros de integración ciudadana gestionados</t>
  </si>
  <si>
    <t>Desarrollar un (1) programa que permita la recuperación del espacio público y áreas invadidas, durante el cuatrienio.</t>
  </si>
  <si>
    <t>Realizar 2 acciones para el fortalecimiento de la participación ciudadana en las Comunas y Corregimientos, en el cuatrienio</t>
  </si>
  <si>
    <t>Acciones de fortalecimiento realizadas</t>
  </si>
  <si>
    <t>Ejecutar cuatro (4) talleres de capacitación a Miembros de la JAC, JAL y líderes con énfasis en Control Ciudadano y Temas de Gobierno, en el cuatrienio.</t>
  </si>
  <si>
    <t>Talleres ejecutados</t>
  </si>
  <si>
    <t>Gestionar la conformación de una Escuela de Gobierno, participación y derechos (iniciación, formación y especialización) en el cuatrienio.</t>
  </si>
  <si>
    <t>Escuela de Gobierno gestionada</t>
  </si>
  <si>
    <t>Diseñar el sistema municipal de planeación y gestión participativa del desarrollo, en el cuatrienio</t>
  </si>
  <si>
    <t>Sistema diseñado</t>
  </si>
  <si>
    <t>Realizar cuatro (4) acciones de fortalecimiento y apoyo a las Juntas de Acción Comunal y Juntas Administradoras Locales en Comunas y Corregimientos, durante el cuatrienio</t>
  </si>
  <si>
    <t>Número de acciones realizadas</t>
  </si>
  <si>
    <t>Implementar un programa de fortalecimiento de la democracia y la gobernabilidad, en el cuatrienio.</t>
  </si>
  <si>
    <t>Desarrollar un (1) programa que permita dotar a las distintas Organizaciones Comunales de herramientas necesarias para facilitar su labor, durante el cuatrienio.</t>
  </si>
  <si>
    <t>Crear el Comité Municipal de Precios y Protección al Consumidor, en el cuatrienio</t>
  </si>
  <si>
    <t>Comité creado</t>
  </si>
  <si>
    <t>Formular y presentar proyecto de Acuerdo para modificar los cuatro (4) espacios de participación ciudadana (JAC, JAL, AJAV, CTP).</t>
  </si>
  <si>
    <t>Proyecto de Acuerdo Formulado y presentado</t>
  </si>
  <si>
    <t>Realizar un diagnóstico sobre comportamientos y motivaciones de las personas, en el cuatrienio</t>
  </si>
  <si>
    <t>Diagnóstico realizado</t>
  </si>
  <si>
    <t>Diseñar e implementar un programa convivencia, confianza y cultura ciudadana orientado a promover valores, principios y reestablecer confianza ciudadana, durante el cuatrienio</t>
  </si>
  <si>
    <t>Establecer un Programa de Fomento del Arte y la Cultura, en todas sus manifestaciones, que recoja el patrimonio y el legado etnocultural que facilite a las personas reconocer y relacionarse con los espacios urbanos con el fin de valorar y construir sentido de pertenencia con la ciudad, promover los valores y principios cívicos y mejorar la convivencia, durante el cuatrienio.</t>
  </si>
  <si>
    <t>Programa  de fomento del arte y la cultura fortalecido</t>
  </si>
  <si>
    <t>Desarrollar un (1) programa de promoción del dialogo y la concertación, así como de los mecanismos alternativos de resolución de conflictos, como nuevo paradigma para resolver los problemas sociales, durante el cuatrienio</t>
  </si>
  <si>
    <t>Implementar un (1) programa de promotores de la cultura ciudadana para desarrollarse con los estudiantes en sus prácticas y alfabetización de educación secundaria y con los beneficiarios de los subsidios de educación superior.</t>
  </si>
  <si>
    <t>Realizar quince (15) campañas pedagógicas orientadas a generar cultura ciudadana de respeto al Espacio Público, durante el cuatrienio.</t>
  </si>
  <si>
    <t>Campañas realizadas</t>
  </si>
  <si>
    <t>Gestión para la construcción de un centro carcelario con la financiación del gobierno nacional y aportes municipales acorde a las necesidades de la región, durante el cuatrienio</t>
  </si>
  <si>
    <t>Gestión realizada y aportes realizados</t>
  </si>
  <si>
    <t>Desarrollar un programa de emprendimiento con población carcelaria y sus familiares.</t>
  </si>
  <si>
    <t>Formular y presentar para aprobación la Política Pública Municipal para la Prevención y Atención Integral de la Población Víctima del conflicto armado.</t>
  </si>
  <si>
    <t>Política pública formulada y presentada para aprobación.</t>
  </si>
  <si>
    <t>Articular una (1)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</si>
  <si>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Realizar (800) acciones de atención jurídica y psicosocial en el marco de la reparación integral a las víctimas de la violencia que se implementen durante el cuatrienio.</t>
  </si>
  <si>
    <t>Número de acciones de atención jurídica realizadas</t>
  </si>
  <si>
    <t>Ejecutar un (1) programa de atención integral con enfoque diferencial para la población victima según los criterios de género, edad, etnia y discapacidad, durante el cuatrienio.(Ley 1448 de 2011).</t>
  </si>
  <si>
    <t>Apoyo para el funcionamiento a la Mesa Municipal de Participación de las Victimas</t>
  </si>
  <si>
    <t>Funcionamiento apoyado.</t>
  </si>
  <si>
    <t>Actualizar la caracterización de la población victima con el fin de identificar necesidades y avances en su proceso de reparación integral.</t>
  </si>
  <si>
    <t>Caracterización actualizada</t>
  </si>
  <si>
    <t>Actualizar el Plan de Acción Territorial para la población víctima, durante el cuatrienio</t>
  </si>
  <si>
    <t>Plan de acción territorial actualizado</t>
  </si>
  <si>
    <t>Apoyar la cofinanciación, ampliación y atención CRAIV</t>
  </si>
  <si>
    <t>Apoyo realizado</t>
  </si>
  <si>
    <t>Apoyar un proceso de reparación colectiva del municipio en el cuatrienio.</t>
  </si>
  <si>
    <t>Procesos de reparación colectiva apoyados</t>
  </si>
  <si>
    <t>Apoyo a los procesos de retorno y reubicación del municipio en el cuatrienio.</t>
  </si>
  <si>
    <t>Proceso de retorno y reubicación apoyado</t>
  </si>
  <si>
    <t>Apoyo al desarrollo de actividades en fechas conmemorativas, reparación simbólica y acciones en el marco de las medidas de satisfacción durante el cuatrienio.</t>
  </si>
  <si>
    <t>Actividades en fechas conmemorativas, reparación simbólica y acciones en el marco de las medidas apoyadas</t>
  </si>
  <si>
    <t>Actualizar y presentar para aprobación la política pública municipal de derechos humanos, en el cuatrienio.</t>
  </si>
  <si>
    <t>Política pública actualizada y presentada para aprobación.</t>
  </si>
  <si>
    <t>Realizar una actividad de gestión para articular y apoyar los programas del gobierno nacional en el proceso de postconflicto, en el municipio durante el cuatrienio</t>
  </si>
  <si>
    <t>Actividad realizada</t>
  </si>
  <si>
    <t>Reactivar y fortalecer el Consejo Municipal de Paz, en el cuatrienio</t>
  </si>
  <si>
    <t>Consejo Municipal de Paz reactivado y fortalecido</t>
  </si>
  <si>
    <t>Crear la mesa de población desmovilizada, reintegrada y excombatiente.</t>
  </si>
  <si>
    <t>Mesa creada</t>
  </si>
  <si>
    <t>Implementar una (1) acción integral contra Minas Antipersonales (MAP, MUSE y AEI) en el cuatrienio</t>
  </si>
  <si>
    <t>Acción implementada</t>
  </si>
  <si>
    <t>Crear e implementar un programa integral que garantice la promoción, protección y defensa de los DDHH y DIH, durante el cuatrienio.</t>
  </si>
  <si>
    <t>Programa creado e implementado</t>
  </si>
  <si>
    <t>Desarrollar cuatro (4) acciones de paz encaminadas a la protección y sana convivencia de las familias de nuestro municipio, durante el cuatrienio.</t>
  </si>
  <si>
    <t>Número de acciones desarrolladas</t>
  </si>
  <si>
    <t>Apoyar el desarrollo de las Estrategias establecidas por el Gobierno Nacional de familias en Acción y jóvenes en acción en el Municipio de Barrancabermeja.</t>
  </si>
  <si>
    <t>Estrategias apoyadas</t>
  </si>
  <si>
    <t>Apoyar el desarrollo de las Estrategias establecidas por el Gobierno nacional relacionadas con los programas de atención a la población en condiciones de pobreza y pobreza extrema.(inclusión productiva, familias en pobreza extrema y victimas)</t>
  </si>
  <si>
    <t>Crear e implementar un programa de seguridad y participación, convivencia democrática y un desarrollo normativo institucional articulado que construya familias con empoderamiento de territorio y ciudadanía.</t>
  </si>
  <si>
    <t>Desarrollar una estrategia para garantizar los derechos y beneficios establecidos Constitucionalmente para la libertad de cultos en el municipio.</t>
  </si>
  <si>
    <t>Estrategia desarrollada</t>
  </si>
  <si>
    <t>Identificación y Análisis de Amenazas a la Población en el Municipio de Barrancabermeja</t>
  </si>
  <si>
    <t>Formación de Ciudadanía</t>
  </si>
  <si>
    <t>Fortalecimiento Institucional por la Seguridad Si es Posible</t>
  </si>
  <si>
    <t>Espacio Público Incluyente</t>
  </si>
  <si>
    <t>Participación Ciudadana</t>
  </si>
  <si>
    <t>Cultura Ciudadana</t>
  </si>
  <si>
    <t>Atención a Población Interna Carcelaria</t>
  </si>
  <si>
    <t>Atención Integral a Víctimas</t>
  </si>
  <si>
    <t>Derechos Humanos, Paz, Reconciliación y Postconflicto</t>
  </si>
  <si>
    <t>Barrancabermeja Equitativa e Incluyente</t>
  </si>
  <si>
    <t>Programas: 10</t>
  </si>
  <si>
    <t>TABLERO DE CONTROL SECRETARÍA DE HACIENDA Y DEL TESORO VIGENCIA 2016</t>
  </si>
  <si>
    <t>Mantener el valor promedio del recaudo del tributo en el municipio durante el cuatrienio. (Recaudo proyectado vigencia 2016 Acuerdo 011 de 2015).</t>
  </si>
  <si>
    <t>Valor promedio de la línea de base mantenido</t>
  </si>
  <si>
    <t>Programa Fortalecimiento Fiscal y Financiero</t>
  </si>
  <si>
    <t xml:space="preserve">Rehabilitar 2.000 ml. Redes de acueducto urbano, durante el cuatrienio. </t>
  </si>
  <si>
    <t>Metros lineales de redes de acueducto rehabilitadas</t>
  </si>
  <si>
    <t xml:space="preserve">Construir 500 metros de nuevas redes de acueducto urbano, durante el cuatrienio. </t>
  </si>
  <si>
    <t>Metros lineales de nuevas redes de acueducto construidas.</t>
  </si>
  <si>
    <t>Garantizar el servicio de agua potable a la comunidad del Centro poblado El Llanito, durante el cuatrienio.</t>
  </si>
  <si>
    <t>Servicio de agua potable garantizada.</t>
  </si>
  <si>
    <t>Subsidiar durante el cuatrienio al 100% de los usuarios de los estratos 1, 2 y 3, el servicio de acueducto, en los términos de lo establecido en la Ley 142 de 1994.</t>
  </si>
  <si>
    <t>Porcentaje de usuarios subsidiados de los estratos 1, 2, 3.</t>
  </si>
  <si>
    <t>Garantizar, durante el cuatrienio el mínimo vital de agua potable al 100% de los usuarios de los estratos 1 y 2.</t>
  </si>
  <si>
    <t>Porcentaje del mínimo vital garantizado.</t>
  </si>
  <si>
    <t>Actualizar en el cuatrienio el catastro de redes de acueducto en el área urbana</t>
  </si>
  <si>
    <t>Catastro de redes de acueducto actualizado.</t>
  </si>
  <si>
    <t>Rehabilitar 1.000 ml de redes de alcantarillado sanitario urbano, durante el cuatrienio.</t>
  </si>
  <si>
    <t>Metros lineales de redes de alcantarillado sanitario rehabilitadas</t>
  </si>
  <si>
    <t xml:space="preserve">Construir 500 metros lineales de nuevas redes de alcantarillado sanitario urbano, durante el cuatrienio. </t>
  </si>
  <si>
    <t>Metros lineales de nuevas redes de alcantarillado sanitario construidas</t>
  </si>
  <si>
    <t>Subsidiar durante el cuatrienio al 100% de los usuarios de los estratos 1, 2 y 3, el servicio de alcantarillado, en los términos de lo establecidos en la Ley 142 de 1994.</t>
  </si>
  <si>
    <t>Crear un programa para la operación y mantenimiento de los acueductos y alcantarillados rurales durante el cuatrienio.</t>
  </si>
  <si>
    <t>Programa creado.</t>
  </si>
  <si>
    <t>Actualizar en el cuatrienio el catastro de redes de alcantarillado en el área urbana</t>
  </si>
  <si>
    <t>Catastro de redes de alcantarillado urbano actualizado.</t>
  </si>
  <si>
    <t xml:space="preserve">Construir 500 ml de redes de alcantarillado pluvial y rehabilitar 500 ml pluvial en el área urbana, durante el cuatrienio. </t>
  </si>
  <si>
    <t>Metros lineales de redes de alcantarillado pluvial construidas y rehabilitadas.</t>
  </si>
  <si>
    <t xml:space="preserve">Construir 1 km de colectores de alcantarillado, durante el cuatrienio.   </t>
  </si>
  <si>
    <t>Kilómetros de colectores de alcantarillado construidos</t>
  </si>
  <si>
    <t xml:space="preserve">Construcción del emisario final, durante el cuatrienio. </t>
  </si>
  <si>
    <t>Emisario final construido</t>
  </si>
  <si>
    <t xml:space="preserve">Construir la Planta de Tratamiento de Aguas Residuales San 
Silvestre, durante el cuatrienio. </t>
  </si>
  <si>
    <t>Planta de Tratamiento de Aguas Residuales San Silvestre Construida.</t>
  </si>
  <si>
    <t xml:space="preserve">Optimizar 9 mini-PTAR existentes, durante el cuatrienio. </t>
  </si>
  <si>
    <t>Número de Mini PTAR optimizadas</t>
  </si>
  <si>
    <t xml:space="preserve">Apoyar técnica y profesionalmente el desarrollo de procesos de planeación, contratación, evaluación y seguimiento a programas y proyectos del sector de infraestructura, durante el cuatrienio. </t>
  </si>
  <si>
    <t>Procesos apoyados técnicamente y profesionalmente.</t>
  </si>
  <si>
    <t>Rehabilitar y/o mantener 500 metros de redes de acueducto Rural, durante el cuatrienio.</t>
  </si>
  <si>
    <t>Metros lineales de redes de acueducto rehabilitadas y/o mantenidos</t>
  </si>
  <si>
    <t>Rehabilitar y/o mantener 500 ml redes de alcantarillado Rural, durante el cuatrienio.</t>
  </si>
  <si>
    <t>Metros lineales de redes de alcantarillado rural rehabilitadas y/o mantenidos</t>
  </si>
  <si>
    <t>Construir 500 metros de nuevas redes de alcantarillado rural, durante el cuatrienio.</t>
  </si>
  <si>
    <t>Metros lineales de nuevas redes de alcantarillado construidas.</t>
  </si>
  <si>
    <t xml:space="preserve">Operar y mantener el 100% de las Plantas de Tratamiento de Aguas Residuales urbanas, durante el cuatrienio. </t>
  </si>
  <si>
    <t>Plantas de Tratamiento de Aguas Residuales urbanas adecuadas, operadas y mantenidas</t>
  </si>
  <si>
    <t xml:space="preserve">Adecuar el 20% de las plantas de tratamiento de aguas residuales urbanas existentes, durante el cuatrienio. </t>
  </si>
  <si>
    <t>Porcentaje adecuado.</t>
  </si>
  <si>
    <t xml:space="preserve">Construir 1 nueva Planta de Tratamiento de Aguas Residuales rurales, durante el cuatrienio. </t>
  </si>
  <si>
    <t>Planta de Tratamiento de Aguas Residuales Construida.</t>
  </si>
  <si>
    <t>Operar y mantener el 100% de las Plantas de Tratamiento de Aguas Residuales rurales, durante el cuatrienio.</t>
  </si>
  <si>
    <t>Plantas de Tratamiento de Aguas Residuales rurales adecuadas, operadas y mantenidas en el 100%.</t>
  </si>
  <si>
    <t xml:space="preserve">Adecuar el 20% de las plantas de tratamiento de aguas residuales rurales existentes, durante el cuatrienio. </t>
  </si>
  <si>
    <t xml:space="preserve">Construir 250 metros lineales de canales para el manejo de las aguas lluvias en el área urbana y rural, durante el cuatrienio. </t>
  </si>
  <si>
    <t>Metros lineales de canales de aguas lluvias construidos en el área urbana y rural.</t>
  </si>
  <si>
    <t>Construcción de 50 pozos sépticos veredales, durante el cuatrienio.</t>
  </si>
  <si>
    <t>Pozos sépticos construidos.</t>
  </si>
  <si>
    <t xml:space="preserve">Construir un kilómetro de anillo hidráulico, durante el cuatrienio. </t>
  </si>
  <si>
    <t>Km de Anillo hidráulico construido.</t>
  </si>
  <si>
    <t xml:space="preserve">Construir una estación sectorial de control, durante el cuatrienio. </t>
  </si>
  <si>
    <t>Estación sectorial construida.</t>
  </si>
  <si>
    <t xml:space="preserve">Aumentar en un 3% la cobertura de micro medición, durante el cuatrienio. </t>
  </si>
  <si>
    <t>Cobertura de micro medición aumentada.</t>
  </si>
  <si>
    <t xml:space="preserve">Dotar al laboratorio de metrología de un equipo de calibración, durante el cuatrienio.  </t>
  </si>
  <si>
    <t>Laboratorio dotado de un Equipo de calibración.</t>
  </si>
  <si>
    <t xml:space="preserve">Optimizar el sistema captación y de tratamiento de agua potable urbano en un 10%, durante el cuatrienio. </t>
  </si>
  <si>
    <t>Porcentaje del sistema de captación y tratamiento optimizado.</t>
  </si>
  <si>
    <t xml:space="preserve">Asegurar la continuidad y calidad de la prestación del servicio de alumbrado público en un 99%, durante el cuatrienio. </t>
  </si>
  <si>
    <t>Porcentaje de continuidad y calidad del servicio.</t>
  </si>
  <si>
    <t>Ampliar la cobertura en 700 luminarias en la prestación del servicio de alumbrado público, durante el cuatrienio.</t>
  </si>
  <si>
    <t>Cobertura ampliada.</t>
  </si>
  <si>
    <t xml:space="preserve">Ampliar la cobertura en 1.304 luminarias en la prestación del servicio de alumbrado público, instaladas en el sector rural, durante el cuatrienio. </t>
  </si>
  <si>
    <t xml:space="preserve">Renovar 5.222 luminarias a tecnología tipo LED en el sector urbano y rural del Municipio de Barrancabermeja, durante el cuatrienio. </t>
  </si>
  <si>
    <t>Luminarias de alumbrado público tipo led renovadas en el sector urbano y rural.</t>
  </si>
  <si>
    <t xml:space="preserve">Dotar doscientas (200) viviendas con acometida y red de distribución de gas natural y/o electrificación en el área rural del Municipio de Barrancabermeja, durante el cuatrienio. </t>
  </si>
  <si>
    <t>Número de viviendas rurales dotadas con acometida y red de distribución de gas natural y/o electrificación en el área rural.</t>
  </si>
  <si>
    <t xml:space="preserve">Conformación del órgano administrativo para el impulso de proyectos de Energía Solar en Barrancabermeja, durante el cuatrienio. </t>
  </si>
  <si>
    <t>Órgano administrativo conformado.</t>
  </si>
  <si>
    <t>Promocionar el uso de paneles solares en un 10% en empresas públicas y privadas, durante el cuatrienio.</t>
  </si>
  <si>
    <t>Porcentaje de empresas promocionadas.</t>
  </si>
  <si>
    <t>Realizar una campaña de promoción sobre el uso de paneles solares en las viviendas.</t>
  </si>
  <si>
    <t>Campaña de promoción realizada.</t>
  </si>
  <si>
    <t>Recuperar dos parques y/o escenarios públicos, durante el cuatrienio</t>
  </si>
  <si>
    <t>Parques y/o escenarios públicos recuperados.</t>
  </si>
  <si>
    <t xml:space="preserve">Realizar el mejoramiento a la infraestructura en dos (2) dependencias de la Administración Municipal, durante el cuatrienio. </t>
  </si>
  <si>
    <t>Dependencias de la administración Municipal mejoradas.</t>
  </si>
  <si>
    <t>Realizar el mantenimiento al cementerio público municipal,  durante el cuatrienio.</t>
  </si>
  <si>
    <t>Cementerio público municipal mantenido.</t>
  </si>
  <si>
    <t>Remodelar y/o mantener la Infraestructura de dos (2) plazas públicas del Municipio de Barrancabermeja, durante el cuatrienio.</t>
  </si>
  <si>
    <t>Plazas públicas remodeladas y/o mantenidas.</t>
  </si>
  <si>
    <t xml:space="preserve">Construir, ampliar y/o mantener 500 metros lineales de aceras y/o  Separadores en el territorio urbano y rural durante el cuatrienio. </t>
  </si>
  <si>
    <t>Metros lineales construidos, ampliados y/o mantenidos.</t>
  </si>
  <si>
    <t>Realizar la adecuación y/o mantenimiento a 10 parques  existentes del Municipio durante el cuatrienio.</t>
  </si>
  <si>
    <t>Numero de parques adecuados y/o mantenidos.</t>
  </si>
  <si>
    <t>Remodelar y modernizar 2 parques del Municipio de Barrancabermeja, durante el cuatrienio.</t>
  </si>
  <si>
    <t>Número de parques remodelados y modernizados.</t>
  </si>
  <si>
    <t>Construir un parque en el área urbana del municipio de Barrancabermeja.</t>
  </si>
  <si>
    <t>Parque construido.</t>
  </si>
  <si>
    <t xml:space="preserve">Formular y ejecutar un programa de atención de obras  menores para mejoramiento de la infraestructura y equipamiento urbano y rural en todo el municipio durante el cuatrienio. </t>
  </si>
  <si>
    <t>Programa de obras menores formulado y ejecutado</t>
  </si>
  <si>
    <t xml:space="preserve">Realizar el mantenimiento y/o rehabilitación de 5 kilómetros de la malla vial urbana, durante el cuatrienio. </t>
  </si>
  <si>
    <t>Número de Kilómetros de vías urbanas mantenidas y/o rehabilitadas de la malla vial.</t>
  </si>
  <si>
    <t>Realizar el mantenimiento y/o rehabilitación de 25 kilómetros de la malla vial rural, durante el cuatrienio.</t>
  </si>
  <si>
    <t>Kilómetros de vías rurales mantenidas y/o rehabilitadas de la malla vial.</t>
  </si>
  <si>
    <t>Pavimentar y/o mejorar 4 kilómetros de vías durante el  cuatrienio.</t>
  </si>
  <si>
    <t>Kilómetros de la red vial pavimentados y/o mejorados.</t>
  </si>
  <si>
    <t xml:space="preserve">Realizar la construcción y/o Mantenimiento de 1 kilómetro de andenes teniendo en cuenta las necesidades de la población en situación de discapacidad durante el cuatrienio. </t>
  </si>
  <si>
    <t>Kilómetros de andenes mantenidos y/o rehabilitados.</t>
  </si>
  <si>
    <t>Adquirir durante el cuatrienio dos (2) máquinas y/o equipos  pesados para mejorar el parque automotor del Municipio.</t>
  </si>
  <si>
    <t>Número de maquinaria y/o Equipo pesado adquirido.</t>
  </si>
  <si>
    <t>Gestionar la formulación y construcción de un intercambiador vial durante el cuatrienio.</t>
  </si>
  <si>
    <t>Intercambiador vial gestionado y construido.</t>
  </si>
  <si>
    <t>Construir 200 metros de obras para estabilización de taludes, durante el periodo de Gobierno.</t>
  </si>
  <si>
    <t>Metros lineales de obras de estabilización construidos.</t>
  </si>
  <si>
    <t>Realizar inversión en 5 proyectos para el desarrollo del municipio de Barrancabermeja, durante el cuatrienio.</t>
  </si>
  <si>
    <t>Número de proyectos con inversión realizada.</t>
  </si>
  <si>
    <t xml:space="preserve">Gestionar la realización de 5 proyectos para el desarrollo del municipio de Barrancabermeja, durante el cuatrienio.
</t>
  </si>
  <si>
    <t>Número de proyectos gestionados.</t>
  </si>
  <si>
    <t>Realizar durante el cuatrienio 3 estudios y/o diseños de  proyectos para el desarrollo del municipio.</t>
  </si>
  <si>
    <t>Número de estudios y/o diseños realizados.</t>
  </si>
  <si>
    <t>Realizar 4 campañas  de mejoramiento y mantenimiento de  parques, andenes y/o monumentos.</t>
  </si>
  <si>
    <t>Campañas realizadas.</t>
  </si>
  <si>
    <t xml:space="preserve">Realizar dos (2) mantenimientos y/o construcciones y/o  mejoramiento de espacios comunales y comunitarios.
(Organizaciones) durante el cuatrienio. </t>
  </si>
  <si>
    <t>Espacios comunales con mantenimientos y/o construcciones y/o mejoramientos realizados.</t>
  </si>
  <si>
    <t>Servicios Públicos de Calidad Incluyendo Energía Eléctrica</t>
  </si>
  <si>
    <t>Infraestructura Pública</t>
  </si>
  <si>
    <t>Desarrollo del Territorio</t>
  </si>
  <si>
    <t>Articulación de Infraestructura Vial</t>
  </si>
  <si>
    <t>Infraestructura Estratégica</t>
  </si>
  <si>
    <t>TABLERO DE CONTROL SECRETARÍA DE INFRAESTRUCTURA VIGENCIA 2016</t>
  </si>
  <si>
    <t>Incrementar en quince (15) ideas de emprendimiento en base tecnológica para la comunidad, durante el cuatrienio</t>
  </si>
  <si>
    <t xml:space="preserve">Ideas de emprendimiento en base tecnológica incrementadas </t>
  </si>
  <si>
    <t>Gestionar un estudio para la creación de un parque tecnológico para fomentar y fortalecer el emprendimiento, la investigación, la innovación y el desarrollo del municipio de</t>
  </si>
  <si>
    <t>Estudio gestionado</t>
  </si>
  <si>
    <t>Incentivar veinte (20) docentes mediante la capacitación en temas de innovación e investigación durante el cuatrienio.</t>
  </si>
  <si>
    <t>Docentes capacitados</t>
  </si>
  <si>
    <t>Implementar tres (3) laboratorios de ciencia, tecnología e innovación como espacios para la investigación y desarrollo en los establecimientos de educación básica y media de Barrancabermeja, durante el cuatrienio.</t>
  </si>
  <si>
    <t>Numero de laboratorios de Ciencia, Tecnología e Innovación implementados</t>
  </si>
  <si>
    <t>Diseñar un (1) sistema de vigilancia tecnológica e inteligencia competitiva durante el cuatrienio</t>
  </si>
  <si>
    <t xml:space="preserve">Un (1) sistema de vigilancia tecnológica e inteligencia competitiva diseñado </t>
  </si>
  <si>
    <t>Realizar cuatro (4) eventos de apropiación social de la ciencia, la tecnología y la innovación, durante el cuatrienio.</t>
  </si>
  <si>
    <t xml:space="preserve">Número de Eventos de apropiación social de la ciencia, la tecnología y la innovación durante el cuatrienio </t>
  </si>
  <si>
    <t>Implementar un programa basado en las TIC para población vulnerable, durante el cuatrienio</t>
  </si>
  <si>
    <t>Implementar un (1) programa para masificación del servicio de Internet en los estratos 1 y 2 en el municipio de Barrancabermeja, durante el cuatrienio.</t>
  </si>
  <si>
    <t>Implementar dos (2) zonas WiFi públicas en el municipio de Barrancabermeja, durante el cuatrienio. 0 2 Indicador: Numero de zonas WiFi Públicas</t>
  </si>
  <si>
    <t xml:space="preserve">Número de zonas WiFi Públicas implementadas </t>
  </si>
  <si>
    <t>Crear un (1) corredor digital alrededor de las instituciones educativas, durante el cuatrienio.</t>
  </si>
  <si>
    <t xml:space="preserve">Corredor digital creado. </t>
  </si>
  <si>
    <t>Mantener el servicio de conectividad a Internet en 78 Establecimientos educativos oficiales en el municipio de Barrancabermeja durante el cuatrienio.</t>
  </si>
  <si>
    <t xml:space="preserve">Instituciones Educativas con servicio de conectividad a Internet mantenido </t>
  </si>
  <si>
    <t>Fortalecer el 10% de las 78 sedes educativas urbanas y rurales con herramienta tecnológicas, durante el cuatrienio.</t>
  </si>
  <si>
    <t xml:space="preserve">Porcentaje de sedes fortalecidas con herramientas tecnológicas </t>
  </si>
  <si>
    <t>Fortalecer dieciséis (16) aulas virtuales interactivas del municipio de Barrancabermeja, durante el cuatrienio</t>
  </si>
  <si>
    <t xml:space="preserve">Número de aulas virtuales interactivas fortalecidas </t>
  </si>
  <si>
    <t>Implementar un punto Vive digital Lab para el municipio de Barrancabermeja, durante el cuatrienio.</t>
  </si>
  <si>
    <t xml:space="preserve">Punto Vive digital Lab Implementado </t>
  </si>
  <si>
    <t>Desarrollar un programa de capacitación en competencias TI, durante el cuatrienio.</t>
  </si>
  <si>
    <t xml:space="preserve">Programa desarrollado en competencias TI </t>
  </si>
  <si>
    <t>Implementar 5 trámites y servicios en línea en el municipio de Barrancabermeja, durante el cuatrienio.</t>
  </si>
  <si>
    <t xml:space="preserve">Trámites y servicios en línea implementados </t>
  </si>
  <si>
    <t>Realizar dos (2) convenios interadministrativos para intercambiar información entre entidades, durante el cuatrienio</t>
  </si>
  <si>
    <t xml:space="preserve">Número de convenios interadministrativos para intercambiar información realizados </t>
  </si>
  <si>
    <t>Fortalecer la política de uso mínimo de papel en la administración municipal, durante el cuatrienio.</t>
  </si>
  <si>
    <t xml:space="preserve">Política de uso mínimo de papel fortalecida </t>
  </si>
  <si>
    <t>Fortalecer la plataforma tecnológica de la Administración Municipal de Barrancabermeja, durante el cuatrienio.</t>
  </si>
  <si>
    <t xml:space="preserve">Plataforma tecnológica de la Administración Municipal fortalecida </t>
  </si>
  <si>
    <t>Diseñar e implementar un (1) sistema de gestión de seguridad de datos personales conforme a la Ley 1581 de 2012 en todos los procesos de la Administración Central del Municipio durante el cuatrienio</t>
  </si>
  <si>
    <t>Sistema de seguridad de datos personales diseñada e implementada</t>
  </si>
  <si>
    <t>Ciencia, Tecnología e Innovación</t>
  </si>
  <si>
    <t>Democratización de las Tecnologías de la Información y las Comunicaciones</t>
  </si>
  <si>
    <t>Gobierno e Infraestructura Tecnológica</t>
  </si>
  <si>
    <t>Programas: 3</t>
  </si>
  <si>
    <t>TABLERO DE CONTROL SECRETARÍA DE LAS TIC VIGENCIA 2016</t>
  </si>
  <si>
    <t>Desarrollar un programa que garantice la protección, recuperación, vigilancia y control de los ecosistemas naturales afectados por las invasiones en el municipio de Barrancabermeja, durante el cuatrienio.</t>
  </si>
  <si>
    <t>Desarrollar dos (2) acciones para la protección de la flora y fauna en el municipio, durante el cuatrienio.</t>
  </si>
  <si>
    <t>Elaborar dos (2) Planes de Manejo Ambiental en el cuatrienio.</t>
  </si>
  <si>
    <t>Número de Planes Elaborados</t>
  </si>
  <si>
    <t>Realizar dos (2) acciones para la conservación de humedales y recuperación de las áreas estratégicas que surten de agua al sector urbano y rural del municipio de Barrancabermeja, durante el cuatrienio.</t>
  </si>
  <si>
    <t>Número de Acciones Realizadas</t>
  </si>
  <si>
    <t>Crear el Consejo Municipal del Medio Ambiente en el Municipio de Barrancabermeja, en el cuatrienio.</t>
  </si>
  <si>
    <t>Consejo Municipal de Medio Ambiente Creado</t>
  </si>
  <si>
    <t>Formular el Sistema de Gestión Ambiental Municipal. (SIGAM), durante el cuatrienio.</t>
  </si>
  <si>
    <t>Sistema de Gestión Ambiental Formulado</t>
  </si>
  <si>
    <t>Reforestar Setenta y siete (77) Has con especies protectoras-productoras en la cuenca abastecedora de agua potable del Municipio, durante el cuatrienio.</t>
  </si>
  <si>
    <t>Hectáreas Reforestadas</t>
  </si>
  <si>
    <t>Realizar la celebración de las fechas ambientales en el municipio de Barrancabermeja, durante el cuatrienio.</t>
  </si>
  <si>
    <t>Número de Fechas Ambientales Promovidas</t>
  </si>
  <si>
    <t>Formular el Sistema Local de áreas protegidas (SILAP) para el municipio de acuerdo a lo establecido en la Ley, en el cuatrienio.</t>
  </si>
  <si>
    <t>Sistema Local de área protegida formulado.</t>
  </si>
  <si>
    <t>Desarrollar dos (2) acciones que ayuden a mitigar la intervención a los recursos naturales generada por la pequeña y mediana minería en el municipio, durante el cuatrienio.</t>
  </si>
  <si>
    <t>Adoptar y desarrollar dos (2) acciones sugeridas dentro del Plan Maestro de Arbolado, durante el cuatrienio.</t>
  </si>
  <si>
    <t>Desarrollar un programa de siembra, establecimiento, germinación y producción de Plántulas en el vivero municipal de Barrancabermeja, durante el cuatrienio.</t>
  </si>
  <si>
    <t>Apoyar e implementar profesionalmente el desarrollo de cuatro (4) procesos del sector ambiental, mediante la asesoría y asistencia técnica a programas y proyectos durante el cuatrienio.</t>
  </si>
  <si>
    <t>Número de procesos apoyados e implementados</t>
  </si>
  <si>
    <t>Ajustar el Plan de Gestión Integral de Residuos Sólidos (PGIRS) del municipio.</t>
  </si>
  <si>
    <t>PGIRS ajustado</t>
  </si>
  <si>
    <t>Desarrollar durante el cuatrienio el Programa de las 4 R (Reciclar – Reutilizar - Recuperar - Reducir) en el Municipio de Barrancabermeja.</t>
  </si>
  <si>
    <t>Mantener el subsidio del servicio de aseo a 47.000 usuarios de los estratos 1, 2 y 3, en los términos establecidos en la Ley 142 de 1994, durante los cuatro años.</t>
  </si>
  <si>
    <t>Número de usuarios subsidiados.</t>
  </si>
  <si>
    <t>Realizar un convenio para la capacitación de Vigías Ambientales, con inclusión de la población afrodescendiente, para la protección de los recursos naturales en el Municipio de Barrancabermeja, durante el cuatrienio.</t>
  </si>
  <si>
    <t>Convenio realizado</t>
  </si>
  <si>
    <t>Mantener cuatro (4) programas durante el cuatrienio para la sensibilización y educación ambiental.</t>
  </si>
  <si>
    <t>Secretaria de Medio Ambiente</t>
  </si>
  <si>
    <t>Elaborar un estudio de Calidad del aire en el Municipio de Barrancabermeja durante el cuatrienio.</t>
  </si>
  <si>
    <t>Estudio elaborado</t>
  </si>
  <si>
    <t>Realizar mantenimiento a la red de monitoreo de calidad del aire y ruido del Municipio de Barrancabermeja, en el cuatrienio.</t>
  </si>
  <si>
    <t>Mantenimiento realizado</t>
  </si>
  <si>
    <t>Actualizar la Estación Móvil, dotada con equipo de última tecnología.</t>
  </si>
  <si>
    <t>Estación móvil actualizada</t>
  </si>
  <si>
    <t>Realizar un estudio sobre el análisis de amenaza, vulnerabilidad y riesgo de los impactos del cambio y la variabilidad climática aplicables en el Municipio, en el cuatrienio.</t>
  </si>
  <si>
    <t>Desarrollar un sistema de alertas tempranas a fenómenos meteorológicos que contribuyan a la adaptación al cambio climático, durante el cuatrienio.</t>
  </si>
  <si>
    <t>Sistema de Alertas tempranas desarrollado</t>
  </si>
  <si>
    <t>Actualizar el Plan Municipal de Gestión del Riesgo de Desastre, de acuerdo al concepto de la CAS y del Decreto 1807 del 2014, en el cuatrienio.</t>
  </si>
  <si>
    <t>Estudio actualizado</t>
  </si>
  <si>
    <t>Realizar un estudio de las viviendas ubicadas en zonas de alto riesgo no mitigable del área urbana.</t>
  </si>
  <si>
    <t>Gestión y Conservación de los Ecosistemas Naturales</t>
  </si>
  <si>
    <t>Gestión Integral de Residuos Sólidos</t>
  </si>
  <si>
    <t>Educación Ambiental</t>
  </si>
  <si>
    <t>Salud y Medio Ambiente</t>
  </si>
  <si>
    <t>Adaptación al Cambio Climático y Gestión del Riesgo</t>
  </si>
  <si>
    <t>TABLERO DE CONTROL SECRETARIA GENERAL, OFICINA ASESORA DE CONTROL INTERNO, OFICINA ASESORA DE CONTROL INTERNO DISCIPLINARIO, OFICINA ASESORA DE PRENSA. VIGENCIA 2016</t>
  </si>
  <si>
    <t>TABLERO DE CONTROL SECRETARÍA DE MEDIO AMBIENTE VIGENCIA 2016</t>
  </si>
  <si>
    <t>Actualizar e Implementar dos (2) manuales: de ética y buen gobierno, durante el cuatrienio.</t>
  </si>
  <si>
    <t xml:space="preserve">Número de manuales actualizados e implementados. </t>
  </si>
  <si>
    <t>Formular e implementar el manual de convivencia laboral durante el cuatrienio.</t>
  </si>
  <si>
    <t xml:space="preserve">Manual de convivencia formulado e implementado </t>
  </si>
  <si>
    <t>Modernizar y optimizar durante el cuatrienio la estructura administrativa, sus procesos y procedimientos, mediante el fortalecimiento del recurso humano y tecnológico que permita prestar un servicio oportuno y de calidad durante el cuatrienio.</t>
  </si>
  <si>
    <t xml:space="preserve">Administración Municipal modernizada y fortalecida </t>
  </si>
  <si>
    <t>Desarrollar un programa para el fortalecimiento y apoyo a la gestión administrativa e institucional relacionada con las áreas de la planeación, presupuestación, contratación, evaluación, seguimiento y control, durante el cuatrienio.</t>
  </si>
  <si>
    <t xml:space="preserve">Programa desarrollado </t>
  </si>
  <si>
    <t>Implementar el plan institucional de capacitación, durante el cuatrienio.</t>
  </si>
  <si>
    <t xml:space="preserve">Plan institucional de capacitaciones implementado </t>
  </si>
  <si>
    <t>Actualizar e implementar el programa de bienestar social y estímulos de los servidores públicos, durante el cuatrienio.</t>
  </si>
  <si>
    <t xml:space="preserve">Programa de estímulos actualizado e implementado </t>
  </si>
  <si>
    <t>Crear e implementar durante el cuatrienio, un (1) sistema de Gestión de seguridad y salud en el trabajo para los servidores públicos, durante el cuatrienio.</t>
  </si>
  <si>
    <t xml:space="preserve">Sistema de gestión creado e implementado </t>
  </si>
  <si>
    <t>Fortalecer y mejorar el sistema de gestión documental de la administración central durante el cuatrienio.</t>
  </si>
  <si>
    <t xml:space="preserve">Sistema de gestión documental fortalecido y mejorado </t>
  </si>
  <si>
    <t>Elaborar y actualizar el inventario de bienes inmuebles del Municipio de Barrancabermeja, en el cuatrienio.</t>
  </si>
  <si>
    <t xml:space="preserve">Inventario de bienes inmuebles elaborado y actualizado </t>
  </si>
  <si>
    <t>Incrementar en un 10% la actualización del Modelo Estándar de Control Interno.</t>
  </si>
  <si>
    <t xml:space="preserve">Sistema MECI actualizado en un 10% </t>
  </si>
  <si>
    <t>Actualizar los 18 procesos de calidad, en el cuatrienio</t>
  </si>
  <si>
    <t xml:space="preserve">Numero de procesos actualizados </t>
  </si>
  <si>
    <t>Tramitar el 100% de las quejas e informes presentados tanto por los particulares como por los funcionarios públicos durante el cuatrienio.</t>
  </si>
  <si>
    <t xml:space="preserve">Porcentaje de quejas tramitadas </t>
  </si>
  <si>
    <t>Diseñar e implementar un plan estratégico de comunicaciones por una Barrancabermeja Incluyente, Humana y Productiva, que permita canalizar interna y externamente la información originada de la gestión municipal, en el cuatrienio.</t>
  </si>
  <si>
    <t xml:space="preserve">Plan estratégico de comunicaciones diseñado e implementado </t>
  </si>
  <si>
    <t>Fortalecimiento de lo Público</t>
  </si>
  <si>
    <t>TABLERO DE CONTROL SECRETARIA GENERAL, OFICINA ASESORA JURÍDICA VIGENCIA 2016</t>
  </si>
  <si>
    <t>Asesorar en el 100% en los aspectos jurídicos que requiera la Administración Municipal, durante el cuatrienio.</t>
  </si>
  <si>
    <t>Porcentaje de asesorias efectuadas</t>
  </si>
  <si>
    <t>Atender el 100% los procesos judiciales en que es parte el Municipio, durante el cuatrienio.</t>
  </si>
  <si>
    <t>Porcentaje de procesos atendidos</t>
  </si>
  <si>
    <t>Fortalecimiento Institucional, Asistencia Jurídica y Defensa Judicial</t>
  </si>
  <si>
    <t xml:space="preserve">Mantener la continuidad y la cobertura en el 100% a la población afiliada, según la Base de datos Única de Afiliados (BDUA), durante el cuatrienio. 
 </t>
  </si>
  <si>
    <t>Porcentaje de población con continuidad y cobertura mantenida.</t>
  </si>
  <si>
    <t>Mantener en el 100% la base de datos de afiliados al régimen subsidiado depurada para evitar el cobro indebido de Unidad de Pago por Capitación subsidiado (UPC-S), durante el cuatrienio.</t>
  </si>
  <si>
    <t>Porcentaje de Base de datos mantenida</t>
  </si>
  <si>
    <t>Implementar una estrategia de formalización para la afiliación al Sistema General de Seguridad social en Salud, durante el cuatrienio.</t>
  </si>
  <si>
    <t>Estrategia implementada</t>
  </si>
  <si>
    <t xml:space="preserve">Elaborar un (1) análisis integral del funcionamiento de los centros de salud urbanos y rurales de la Empresa Social del Estado de Barrancabermeja, durante el cuatrienio. </t>
  </si>
  <si>
    <t>Análisis integral de funcionamiento elaborado.</t>
  </si>
  <si>
    <t xml:space="preserve">Mejoramiento de la infraestructura de dos (2) centros de Salud, en el cuatrienio. </t>
  </si>
  <si>
    <t>Número de centros de salud mejorados.</t>
  </si>
  <si>
    <t xml:space="preserve">Ampliar la atención del servicio de urgencias las 24 horas a cuatro (4) centros de salud de la ESE Barrancabermeja, en el cuatrienio. </t>
  </si>
  <si>
    <t>Número de centros de salud con atención las 24 horas ampliados.</t>
  </si>
  <si>
    <t xml:space="preserve">Realizar dos (2) Dotaciones de Equipos biomédicos para la ESE Barrancabermeja, en el cuatrienio. </t>
  </si>
  <si>
    <t>Número de Dotaciones realizadas.</t>
  </si>
  <si>
    <t xml:space="preserve">Auditar en las 67 instituciones prestadoras de servicios de salud el sistema obligatorio de la garantía de la calidad (SOGC) de los servicios de salud, durante el cuatrienio. </t>
  </si>
  <si>
    <t>Número de Instituciones prestadoras de salud auditadas.</t>
  </si>
  <si>
    <t xml:space="preserve">Garantizar en el 100% la atención en salud de población pobre no asegurada y víctimas, durante el cuatrienio. </t>
  </si>
  <si>
    <t>Porcentaje de atención en salud garantizado.</t>
  </si>
  <si>
    <t xml:space="preserve">Garantizar anualmente la recolección, consolidación y generación de informes del registro individual de la prestación del servicio (RIPS). </t>
  </si>
  <si>
    <t>Registro individual de la prestación del servicio de salud (RIPS) generado.</t>
  </si>
  <si>
    <t xml:space="preserve">Garantizar anualmente la generación de informes de la capacidad instalada de las instituciones prestadoras de servicios de salud del municipio. </t>
  </si>
  <si>
    <t>Número de informes generados.</t>
  </si>
  <si>
    <t xml:space="preserve">Mantener y aumentar en uno (1) el seguimiento y la asistencia técnica a indicadores del sistema obligatorio de calidad de la atención en salud durante el cuatrienio. </t>
  </si>
  <si>
    <t>Número de seguimientos y asistencia técnica</t>
  </si>
  <si>
    <t xml:space="preserve">Aumentar a 15,5 años la edad promedio de inicio de consumo de drogas ilícitas. </t>
  </si>
  <si>
    <t>Edad promedio de inicio de consumo de drogas ilícitas aumentado.</t>
  </si>
  <si>
    <t xml:space="preserve">Realizar seis (6) reuniones anuales del Comité Municipal de Prevención y Control de Sustancias Psicoactivas creado bajo Decreto 475 de 2009. </t>
  </si>
  <si>
    <t>Número de reuniones realizadas.</t>
  </si>
  <si>
    <t xml:space="preserve">Implementar dos (2) centros de escucha móviles dirigidos a padres y familiares de personas en situación de drogodependencia, durante el cuatrienio. </t>
  </si>
  <si>
    <t>Número de centros de escucha móviles implementados.</t>
  </si>
  <si>
    <t xml:space="preserve">Gestionar y apoyar la creación de un (1) Centro de Atención para población en situación de drogodependencia –CAD- </t>
  </si>
  <si>
    <t>Centro de atención gestionado y apoyado.</t>
  </si>
  <si>
    <t>Realizar dieciséis (16) auditorías anualmente a 8 IPS y 8 EPS en la atención integral de la drogodependencia.</t>
  </si>
  <si>
    <t>Numero de auditorías realizadas.</t>
  </si>
  <si>
    <t xml:space="preserve">Realizar un (1) convenio interinstitucional para la atención integral de la drogodependencia, en el cuatrienio. </t>
  </si>
  <si>
    <t>Convenio interinstitucional realizado.</t>
  </si>
  <si>
    <t xml:space="preserve">Implementar ocho (8) Zonas de Orientación Escolar y cuatro (4) Zonas de Orientación Universitaria en trabajo articulado con Secretaría de Educación para la Prevención y Mitigación del inicio de consumo de sustancias psicoactivas en niños, adolescentes y jóvenes, durante el cuatrienio. </t>
  </si>
  <si>
    <t>Número de Zonas de Orientación Escolar y Zonas de Orientación Universitaria Implementadas.</t>
  </si>
  <si>
    <t xml:space="preserve">Implementar la Estrategia “10 habilidades para la Vida” en ocho (8) Instituciones Educativas, durante el cuatrienio. </t>
  </si>
  <si>
    <t>Número de Instituciones educativas con la estrategia implementada.</t>
  </si>
  <si>
    <t>Implementar la Estrategia “Herramientas para la Orientación y Apoyo para la Prevención y Atención del Consumo de Sustancias Psicoactivas, desde alcohol y tabaco en niños, niñas, adolescentes y jóvenes en el Sistema de Responsabilidad Penal” y en niños y adolescentes en restablecimiento de derechos, durante el cuatrienio.</t>
  </si>
  <si>
    <t>Estrategia implementada.</t>
  </si>
  <si>
    <t xml:space="preserve">Implementar en 10 familias por año de las comunas 5 y 7, la estrategia “Familias fuertes”. </t>
  </si>
  <si>
    <t>Número de familias con la estrategia implementada.</t>
  </si>
  <si>
    <t xml:space="preserve">Formular y presentar proyectos de acuerdo de la política pública de prevención de consumo de sustancias psicoactivas, en el cuatrienio. </t>
  </si>
  <si>
    <t>Política formulada y presentada.</t>
  </si>
  <si>
    <t xml:space="preserve">Fortalecer y dar continuidad a la Estrategia También “Soy Persona”, a nivel comunitario y en instituciones educativas de preescolar y primaria, área urbana y rural, tendiente a prevenir y disminuir el maltrato al menor, durante el cuatrienio. </t>
  </si>
  <si>
    <t>Estrategia Fortalecida y con continuidad.</t>
  </si>
  <si>
    <t xml:space="preserve">Implementar el “Modelo Ecológico para la intervención de la violencia interpersonal”, en las instituciones públicas de salud del municipio, durante el cuatrienio. </t>
  </si>
  <si>
    <t>Modelo implementado.</t>
  </si>
  <si>
    <t xml:space="preserve">Implementar el “Modelo de sensibilización y formación en masculinidades para la prevención de la violencia hacia las mujeres”, durante el cuatrienio. </t>
  </si>
  <si>
    <t xml:space="preserve">Continuar la Implementación durante el cuatrienio de la 2da. Fase de la Estrategia “También Soy Persona” aplicando a nivel comunitario las acciones y actividades para prevenir y disminuir el maltrato al menor. </t>
  </si>
  <si>
    <t>Segunda fase de la estrategia implementada.</t>
  </si>
  <si>
    <t xml:space="preserve">Desarrollar un (1) programa de capacitación dirigido a madres comunitarias, madres FAMI, madres sustitutas, familias en acción, y personal docente del CDI en la Estrategia “También Soy Persona” para la prevención y disminución al maltrato al menor, tanto de zona urbana como rural, durante el cuatrienio. </t>
  </si>
  <si>
    <t>Programa de capacitación desarrollado.</t>
  </si>
  <si>
    <t xml:space="preserve">Realizar auditorías en las IPS y EPS en el 100% de los casos reportados al SIVIGILA sobre la aplicación de los protocolos y guías de atención de la violencia de género durante el cuatrienio. </t>
  </si>
  <si>
    <t>Porcentaje de auditorías realizadas.</t>
  </si>
  <si>
    <t xml:space="preserve">Desarrollar una (1) estrategia integral de Información, Educación y Comunicación (IEC) en la comunidad para conocimiento de la atención integral de salud mental durante el cuatrienio. </t>
  </si>
  <si>
    <t>Estrategia IEC desarrollada.</t>
  </si>
  <si>
    <t xml:space="preserve">Aumentar a un 25% la certificación del talento humano en áreas de la salud y ciencias humanas para la asesoría y la formación en tratamiento del consumo de drogas proyecto Treatnet tamizaje e intervención breve, durante el cuatrienio. </t>
  </si>
  <si>
    <t>Porcentaje de certificación aumentado.</t>
  </si>
  <si>
    <t xml:space="preserve">Implementar una (1) Estrategia para Prevención del Suicidio, durante el cuatrienio. </t>
  </si>
  <si>
    <t>Estrategia Implementada.</t>
  </si>
  <si>
    <t xml:space="preserve">Implementar una (1) Estrategia para “Saber vivir, saber beber”, durante el cuatrienio. </t>
  </si>
  <si>
    <t xml:space="preserve">Fortalecer la estrategia “Generación +” para prevención de embarazos, Infecciones de transmisión sexual y promoción de los derechos sexuales y reproductivos en adolescentes, durante el cuatrienio. </t>
  </si>
  <si>
    <t>Estrategia fortalecida.</t>
  </si>
  <si>
    <t xml:space="preserve">Fortalecer la estrategia de servicios amigables para adolescentes y jóvenes a través de dos (2) unidades móviles, una en área urbana y una en área rural, durante el cuatrienio. </t>
  </si>
  <si>
    <t>Estrategia de servicios amigables móviles fortalecida.</t>
  </si>
  <si>
    <t xml:space="preserve">Mantener seis (6) auditorías de vigilancia y seguimiento en la aplicación de la norma técnica para la atención en planificación familiar a hombres y mujeres, en las IPS de Primer Nivel durante el cuatrienio. </t>
  </si>
  <si>
    <t>Número de auditorías mantenidas.</t>
  </si>
  <si>
    <t xml:space="preserve">Mantener la Estrategia “Hazte la Prueba” (Prueba rápida para detección de VIH) a nivel comunitario y el sector salud (IPS I y II Nivel) área urbana y rural como mecanismo para detección oportuna del VIH y prevenir la mortalidad por SIDA, durante el cuatrienio. </t>
  </si>
  <si>
    <t>Estrategia mantenida.</t>
  </si>
  <si>
    <t xml:space="preserve">Realizar cuatro (4) campañas masivas anuales en área urbano y rural socializando y promocionando el uso del condón como método de prevención de infecciones de transmisión sexual. </t>
  </si>
  <si>
    <t>Número de campañas anuales realizadas.</t>
  </si>
  <si>
    <t xml:space="preserve">Capacitar y Certificar a 40 profesionales de salud (médicos, enfermera jefe, auxiliar de enfermería) en toma de pruebas rápidas para VIH teniendo en cuenta el protocolo y Marco Legal de Referencia Resolución 2338 de 2013 del Ministerio de Salud y de la Protección Social, durante el cuatrienio. </t>
  </si>
  <si>
    <t>Número de profesionales de salud capacitados.</t>
  </si>
  <si>
    <t xml:space="preserve">Realizar al 100% auditoría a la EPS de la población notificada en SIVIGILA como confirmada para VIH o SIDA, tendiente a asegurar la cobertura antirretroviral de la población que requiere tratamiento y prevenir la mortalidad por SIDA, durante el cuatrienio. </t>
  </si>
  <si>
    <t xml:space="preserve">Mantener y Fortalecer el Programa “Maternidad Segura”, durante el cuatrienio. </t>
  </si>
  <si>
    <t>Programa de Maternidad Segura mantenido y fortalecido.</t>
  </si>
  <si>
    <t xml:space="preserve">Elaborar e impulsar cuatro (4) estrategias de Información, Educación y Comunicación (IEC) de impacto, tendientes a la disminución de mortalidad materna, perinatal y neonatal, durante el cuatrienio. </t>
  </si>
  <si>
    <t>Número de estrategias IEC elaboradas e impulsadas.</t>
  </si>
  <si>
    <t xml:space="preserve">Mantener operando en el 100% el Comité Intersectorial de Salud Sexual y Reproductiva del Municipio de Barrancabermeja creado bajo Decreto 200 de 2013, durante el cuatrienio. </t>
  </si>
  <si>
    <t>Comité operando en el 100% durante el cuatrienio.</t>
  </si>
  <si>
    <t xml:space="preserve">Mantener operando el sistema de vigilancia epidemiológica de la Violencia Intrafamiliar a través de la “Red del Buen Trato”, durante el cuatrienio. </t>
  </si>
  <si>
    <t>Sistema de Vigilancia epidemiológica de la Violencia Intrafamiliar operando.</t>
  </si>
  <si>
    <t xml:space="preserve">Mantener operando en el 100% el Comité de Atención Integral a Víctimas de Violencia Sexual, durante el cuatrienio. </t>
  </si>
  <si>
    <t xml:space="preserve">Realizar cuatro (4) capacitaciones dirigidas a los profesionales de salud de las IPS de I y II Nivel, sobre la ruta de Atención a víctimas de violencia de género y violencias sexuales desde un enfoque de derechos de género y diferencial, durante el cuatrienio. </t>
  </si>
  <si>
    <t>Número de capacitaciones realizadas.</t>
  </si>
  <si>
    <t xml:space="preserve">Realizar ocho (8) auditorias de vigilancia y seguimiento al cumplimiento de la atención integral de los casos de violencia sexual según Resolución 0459 de 2012 a través de auditorías de los casos notificados en SIVIGILA semanalmente, durante el cuatrienio. </t>
  </si>
  <si>
    <t>Número de auditorías de casos de violencia sexual realizadas.</t>
  </si>
  <si>
    <t>Verificar en las ocho (8) IPS, con servicio de urgencias la tenencia del Kit para atención de los casos de Violencia Sexual a través de auditorías, durante el cuatrienio.</t>
  </si>
  <si>
    <t>Número de IPS verificadas con el Kit.</t>
  </si>
  <si>
    <t xml:space="preserve">Implementar una Estrategia Información, Educación y Comunicación (IEC) integral a toda la comunidad, orientada a la Promoción de los derechos sexuales y reproductivos libre de violencias, en un marco de igualdad, libertad, autonomía y no discriminación, durante el cuatrienio. </t>
  </si>
  <si>
    <t>Estrategia IEC implementada.</t>
  </si>
  <si>
    <t>Promocionar en dieciséis (16) instituciones educativas de básica secundaria la estrategia SERVICIOS AMIGABLES para atención en Salud Sexual y Reproductiva a adolescentes y jóvenes, durante el cuatrienio.</t>
  </si>
  <si>
    <t>Número de instituciones educativas de básica secundaria con promoción de la estrategia.</t>
  </si>
  <si>
    <t xml:space="preserve">Formular y presentar la política pública de Prevención y respuesta al VIH y SIDA en población general y enfatizando en las poblaciones objeto del estudio de seroprevalencia (Trabajadoras Sexuales, HSH, Población de Calle, Población Carcelaria y Población Laboral), durante el cuatrienio. </t>
  </si>
  <si>
    <t>Política Pública formulada y presentada.</t>
  </si>
  <si>
    <t xml:space="preserve">Implementar una estrategia Integral para prevención de Embarazo en Adolescentes, durante el cuatrienio. </t>
  </si>
  <si>
    <t>Estrategia Integral Implementada.</t>
  </si>
  <si>
    <t xml:space="preserve">Mantener el plan estratégico “Colombia Libre de tuberculosis” para aliviar la carga y sostener las actividades de control en tuberculosis, durante el cuatrienio. </t>
  </si>
  <si>
    <t>Plan estratégico mantenido</t>
  </si>
  <si>
    <t xml:space="preserve">Desarrollar la estrategia “Búsqueda de sintomáticos respiratorios y piel, de información, educación y comunicación (IEC)” para promoción de vida saludable y prevención de enfermedades transmisibles (tuberculosis y lepra), durante el cuatrienio. </t>
  </si>
  <si>
    <t>Estrategia IEC desarrollada</t>
  </si>
  <si>
    <t xml:space="preserve">Mantener el Plan Estratégico de Colombia Para Aliviar la Carga de la Enfermedad y Sostener las Actividades de Control de Lepra en Colombia, durante el cuatrienio. </t>
  </si>
  <si>
    <t xml:space="preserve">Mantener la estrategia “Información, educación y comunicación (IEC)” para Desarrollo del componente comunitario para la prevención y cuidado adecuado de los casos de Infección Respiratoria Aguda IRA y EDA leve en casa y en el contexto de la Atención Integral a las Enfermedades Prevalentes de la Infancia AIEPI, durante el cuatrienio. </t>
  </si>
  <si>
    <t>Estrategia mantenida</t>
  </si>
  <si>
    <t xml:space="preserve">Realizar veinticuatro (24) auditorías a los protocolos de atención en las IPS, para vigilar y controlar las enfermedades generadas por patógenos, Infecciones asociadas a la atención en salud (IAAS) y condiciones nuevas y re-emergentes, durante el cuatrienio. </t>
  </si>
  <si>
    <t>Número de auditorías realizadas</t>
  </si>
  <si>
    <t>Mantener la estrategia “vacunación sin barreras”, durante el cuatrienio.</t>
  </si>
  <si>
    <t>Estrategia vacunación sin barreras mantenida</t>
  </si>
  <si>
    <t xml:space="preserve">Desarrollar una (1) Estrategia IEC integral, acorde a las causas y población demandante, que incluya la divulgación en área urbana y rural, para orientar la inclusión de nuevas vacunas, el monitoreo y evaluación del comportamiento de las enfermedades inmunoprevenibles y el impacto de la vacunación, durante el cuatrienio. </t>
  </si>
  <si>
    <t xml:space="preserve">Realizar anualmente una (1) encuesta de cobertura de vacunación. </t>
  </si>
  <si>
    <t>Número de encuestas de cobertura de vacunación realizadas</t>
  </si>
  <si>
    <t xml:space="preserve">Realizar anualmente dos (2) monitoreos de cobertura de vacunación. </t>
  </si>
  <si>
    <t>Numero de monitoreos de cobertura de vacunación realizados</t>
  </si>
  <si>
    <t xml:space="preserve">Realizar una (1) auditoria anual para evaluar la operatividad y actualización del PAIWEB (Programa Ampliado de Inmunizaciones en la web) en cada una de las dieciocho (18) IPS vacunadoras. </t>
  </si>
  <si>
    <t xml:space="preserve">Realizar cuatro (4) reuniones al año, para mantener operativo el Comité PAI (Programa Ampliado de Inmunizaciones). </t>
  </si>
  <si>
    <t>Número de reuniones realizadas</t>
  </si>
  <si>
    <t xml:space="preserve">Desarrollar durante el cuatrienio la Estrategia de Gestión Integrada para la vigilancia, promoción de la salud, prevención y control de las enfermedades de transmisión vectorial (ETV) y las Zoonosis, intersectorialmente. </t>
  </si>
  <si>
    <t>Estrategia EGI desarrollada</t>
  </si>
  <si>
    <t xml:space="preserve">Realizar dos (2) auditorías mensuales de seguimiento y vigilancia de aplicación de las guía de atención integral para las ETV, para los casos reportados en el SIVIGILA, priorizando los casos graves, durante el cuatrienio. </t>
  </si>
  <si>
    <t xml:space="preserve">Realizar cuarenta y ocho (48) auditorías a las IPS para la aplicación de la guía integral para la rabia humana, durante el cuatrienio. </t>
  </si>
  <si>
    <t xml:space="preserve">Implementar un (1) programa de prevención y control de Infecciones Adquiridas por Atención en Salud (IAAS), la resistencia antimicrobiana y el consumo de antibióticos en el 90% de las instituciones de baja, mediana y alta complejidad, durante el cuatrienio. </t>
  </si>
  <si>
    <t xml:space="preserve">Implementar una (1) estrategia intersectorial e integral que promocione la afiliación al sistema general de riesgos laborales, durante el cuatrienio. </t>
  </si>
  <si>
    <t xml:space="preserve">Desarrollar una (1) estrategia sobre normas vigentes de seguridad y salud en el trabajador informal, durante el cuatrienio. </t>
  </si>
  <si>
    <t>Estrategia desarrollada.</t>
  </si>
  <si>
    <t xml:space="preserve">Fortalecer veinticuatro (24) asociaciones de trabajadores informales en la conformación de instancias organizativas posicionando la gestión intersectorial, la participación social y la intervención de los determinantes de la salud de los trabajadores, durante el cuatrienio. </t>
  </si>
  <si>
    <t>Número de asociaciones fortalecidas.</t>
  </si>
  <si>
    <t xml:space="preserve">Realizar un (1) congreso anual de carácter académico sobre las temáticas actuales y pertinentes en seguridad y salud en el trabajo, durante el cuatrienio. </t>
  </si>
  <si>
    <t>Número de congresos realizados.</t>
  </si>
  <si>
    <t xml:space="preserve">Desarrollar la estrategia “Los Entornos Saludables Laborales” en los trabajadores del sector informal de la economía, durante el cuatrienio. </t>
  </si>
  <si>
    <t xml:space="preserve">Diseñar e implementar un (1) sistema de información en salud laboral que permita el registro de los accidentes de trabajo y enfermedad laboral, durante el cuatrienio. </t>
  </si>
  <si>
    <t>Sistema de Información diseñado e implementado.</t>
  </si>
  <si>
    <t xml:space="preserve">Desarrollar durante el cuatrienio, una (1) estrategia de vigilancia epidemiológica ocupacional identificando los riesgos ocupacionales y los efectos sobre la salud de los trabajadores, necesarios para la planeación de las intervenciones. </t>
  </si>
  <si>
    <t>Estrategia epidemiológica Ocupacional desarrollada.</t>
  </si>
  <si>
    <t xml:space="preserve">Desarrollar durante el cuatrienio un (1) programa de capacitación para el talento humano en salud sobre la calificación del origen de los eventos y pérdida de la capacidad laboral, vigilancia epidemiológica laboral y operatividad del sistema de información en salud laboral. </t>
  </si>
  <si>
    <t xml:space="preserve">Implementar una (1) estrategia que implique la promoción del autocuidado y la transición de cincuenta (50) trabajadoras informales de bares, cantinas y similares hacia el trabajo digno, durante el cuatrienio. </t>
  </si>
  <si>
    <t xml:space="preserve">Calificar la pérdida de capacidad laboral en el 5% de trabajadores informales en condición de discapacidad que actualmente se encuentran certificados en competencias laborales, durante el cuatrienio. </t>
  </si>
  <si>
    <t>Porcentaje de pérdida de capacidad calificada.</t>
  </si>
  <si>
    <t xml:space="preserve">Promover en cien (100) empresas entre privadas y públicas del municipio, la Ley 361 de 1997 concepto 10473621 del 2008, sobre las garantías de las exenciones tributarias de renta, para motivar la inclusión laboral de trabajadores en condición de discapacidad </t>
  </si>
  <si>
    <t>Número de empresas promovidas.</t>
  </si>
  <si>
    <t>Implementar la estrategia “Primeros mil días de vida”, desde la gestación hasta cumplir los dos años de vida, durante el cuatrienio.</t>
  </si>
  <si>
    <t>Establecer la línea base del desarrollo infantil y de la condición de discapacidad de niñas, niños y adolescentes, que implica definición de fuentes, instrumentos, indicadores entre otros, durante el cuatrienio.</t>
  </si>
  <si>
    <t>Línea base establecida</t>
  </si>
  <si>
    <t>Implementar el marco estratégico y operativo de salud de la infancia dentro de la política pública para la atención integral de los niños, niñas y adolescentes, durante el cuatrienio.</t>
  </si>
  <si>
    <t>Marco estratégico implementado.</t>
  </si>
  <si>
    <t>Realizar Seis (6) reuniones anuales del Comité Local de Salud Infantil.</t>
  </si>
  <si>
    <t>Número de reuniones anuales del comité realizadas.</t>
  </si>
  <si>
    <t>Elaborar anualmente un (1) informe con la documentación, datos e indicadores de primera infancia, infancia, adolescencia, jóvenes y adulto mayor, para el informe “Análisis del sistema de información de salud (ASIS)”, con enfoque diferencial y en situación de discapacidad, que incluya el análisis de inequidades sociales, durante el cuatrienio.</t>
  </si>
  <si>
    <t>Informes ASIS elaborados.</t>
  </si>
  <si>
    <t>Realizar cincuenta y cuatro (54) auditorías de la norma técnica de la resolución 412 del 2000 relacionadas con la salud infantil a las IPS, durante el cuatrienio</t>
  </si>
  <si>
    <t>Número de auditorías realizadas.</t>
  </si>
  <si>
    <t>Aumentar en cuatro (4) las auditorías a la implementación de la estrategia Atención Integral "De Las Enfermedades Prevalentes De La Infancia (AIEPI) mediante a las IPS, durante el cuatrienio.</t>
  </si>
  <si>
    <t>Número de auditorías realizadas anualmente</t>
  </si>
  <si>
    <t>Realizar de manera permanente durante el cuatrienio, la vigilancia del 100% de eventos de interés en salud pública de todos los casos reportados en el SIVIGILA relacionados con el componente Desarrollo Integral de las niñas, niños y adolescentes, entre ellos anomalías congénitas, CA infantil, supervisando las acciones realizadas por las EPS e IPS.</t>
  </si>
  <si>
    <t>Porcentaje de eventos vigilados.</t>
  </si>
  <si>
    <t>Desarrollar un (1) programa intergeneracional para promover el envejecimiento activo en toda la población, a través del desarrollo y fortalecimiento de acciones en los tres pilares: salud, seguridad y participación, durante el cuatrienio.</t>
  </si>
  <si>
    <t>Programa intergeneracional desarrollado.</t>
  </si>
  <si>
    <t>Desarrollar en el 100% de los centros vida o día, acciones de vigilancia en la Atención primaria en salud (APS), en el cuatrienio.</t>
  </si>
  <si>
    <t>Porcentaje de centros vida o día con acciones de vigilancia desarrolladas.</t>
  </si>
  <si>
    <t>Realizar dieciséis (16) auditorias para verificar el desarrollo de estrategias de sensibilización y capacitación para la humanización de los servicios prestados a las personas mayores, en 8 EPS y en 8 IPS, anualmente.</t>
  </si>
  <si>
    <t>Diseñar y desarrollar dos (2) estrategias de comunicación por medios masivos y alternativos para promover los derechos, el respeto y la dignificación de las personas mayores, promocionar la denuncia y rechazo de la comunidad a la violencia hacia los mayores, durante el cuatrienio.</t>
  </si>
  <si>
    <t>Estrategias de comunicación diseñadas y desarrolladas.</t>
  </si>
  <si>
    <t>Incrementar y mantener la Vigilancia en diecinueve (19) centros vida o día, en cuanto a la aplicación de procedimientos, protocolos y adecuación de la infraestructura física y técnica, orientada a brindar una atención integral durante el día a las personas mayores, manteniendo su red familiar, con énfasis en aquellas personas mayores que se encuentran en situación de calle, con discapacidad, en abandono o soledad, o con carencia de redes sociales y familiares, anualmente.</t>
  </si>
  <si>
    <t>Número de centros vida vigilados.</t>
  </si>
  <si>
    <t>Promover y mantener una (1) estrategia sobre el autocuidado y voluntariado para la salud de la población mayor que involucra acciones de fomento al acceso a la cultura, educación, recreación, nuevas tecnologías, ambientes saludables, emprendimiento, productividad y el ahorro, para contribuir con el mejoramiento de las condiciones de vida de las generaciones actuales y futuras de personas mayores, durante el cuatrienio.</t>
  </si>
  <si>
    <t>Estrategia promovida y mantenida.</t>
  </si>
  <si>
    <t>Realizar dieciséis (16) auditorías en las EPS e IPS, de los servicios de atención de las personas mayores afiliadas revisión, ajuste o desarrollo de los estándares de calidad y planes de mejoramiento anualmente.</t>
  </si>
  <si>
    <t>Número de EPS y de IPS auditadas.</t>
  </si>
  <si>
    <t>Realizar dos (2) campañas de información, educación y comunicación para promover la política de familia orientadas a la formación de familias democráticas, respetuosas e incluyentes que reconozcan los derechos de todos y cada uno de sus miembros y fomenten la responsabilidad compartida de hombres y mujeres en la crianza de los hijos e hijas, el cuidado de las personas dependientes con o sin discapacidad.</t>
  </si>
  <si>
    <t>Número de campañas realizadas</t>
  </si>
  <si>
    <t>Realizar dieciséis (16) auditorías en las ocho (8) EPS y ocho (8) IPS, sobre la implementación del acceso efectivo y calidad en la atención integral con enfoque de género, identificando barreras de desigualdad e incluyendo a las víctimas de la violencia por identidad de género y a la población LGTBI, anualmente.</t>
  </si>
  <si>
    <t>Implementar un (1) modelo de atención y prestación de servicios en salud con adecuación en el curso de vida, género, etnicidad, y en las necesidades diferenciales de la población en situación de discapacidad y víctimas, durante el cuatrienio.</t>
  </si>
  <si>
    <t>Diseñar un (1) programa educo comunicativo para, la socialización de las prácticas medicinales ancestrales afrocolombianas, que generen un reconocimiento social de sus alcances en la historia, en el cuatrienio.</t>
  </si>
  <si>
    <t>Programa diseñado.</t>
  </si>
  <si>
    <t>Desarrollar un (1) programa que contenga acciones de planificación familiar en población con discapacidad, involucrando la promoción y asesoría de la interdicción a los familiares de mujeres y hombres en edad fértil, con discapacidad mental cognitivo, durante el cuatrienio.</t>
  </si>
  <si>
    <t>Continuar con el programa de suministro de ayudas Técnicas o Productos de apoyo que posibilite el acceso a tecnologías de asistencia y apoyo para las personas con discapacidad, en el marco de los procesos de rehabilitación integral, durante el cuatrienio.</t>
  </si>
  <si>
    <t>Actualizar el censo de la población en situación de discapacidad, para garantizar la cobertura acorde al Registro para la Localización y Caracterización de las Personas en situación de discapacidad (RLCPD), en el cuatrienio.</t>
  </si>
  <si>
    <t>Censo actualizado</t>
  </si>
  <si>
    <t>Implementar la estrategia de Rehabilitación Basada en Comunidad -RBC, como un proceso de desarrollo local inclusivo, de carácter intersectorial, durante el cuatrienio.</t>
  </si>
  <si>
    <t>Garantizar el 100% el cumplimento a la ley 1448 de 2011 en su artículo 49 con respecto al aseguramiento en salud a población víctima del conflicto armado.</t>
  </si>
  <si>
    <t>Porcentaje de cumplimiento garantizado.</t>
  </si>
  <si>
    <t>Implementar en el 100% de las IPS la ruta del Programa de Atención Psicosocial y Salud Integral a Víctimas. PAPSIVI, durante el cuatrienio.</t>
  </si>
  <si>
    <t>Porcentaje de Ruta Implementada en las IPS.</t>
  </si>
  <si>
    <t>Implementar anualmente la estrategia de formación de líderes comunitarios y población en general sobre derechos humanos y el Derecho Internacional Humanitario, que faciliten el ejercicio de verificación de la garantía de los derechos y favorezcan el acceso a servicios de salud con calidad a la población identificada como víctima del conflicto armado.</t>
  </si>
  <si>
    <t>Numero de estrategias implementadas.</t>
  </si>
  <si>
    <t>Implementar una (1) estrategia de atención integral para habitante de calle que incluya un tamizaje social y los componentes de prevención y atención a través de una unidad móvil según lineamientos de la Ley 1641 de 2013 y las líneas estratégicas del Plan Nacional de Prevención y Atención Integral de Habitante de Calle, durante el cuatrienio.</t>
  </si>
  <si>
    <t>Mantener las cuatro (4) rutas integrales de atención para la primera infancia, infancia, adolescencia y juventud en salud, durante el cuatrienio.</t>
  </si>
  <si>
    <t>Número de rutas integrales mantenidas</t>
  </si>
  <si>
    <t>Desarrollar una (1) estrategia IEC para la prevención y erradicación del trabajo infantil, durante el cuatrienio.</t>
  </si>
  <si>
    <t>Mantener el programa de vigilancia a la calidad del agua potable a través de la toma de muestras en la red de los acueductos del área urbana y rural del municipio, durante el cuatrienio.</t>
  </si>
  <si>
    <t>Realizar anualmente un análisis de la información para correlacionar las enfermedades concernientes con la calidad del agua que tengan afectación directa en la población de las áreas rurales y urbanas en menores de 5 años.</t>
  </si>
  <si>
    <t>Número de análisis realizados.</t>
  </si>
  <si>
    <t>Mantener el programa de inspección, Vigilancia y Control en las empresas prestadoras del servicio de agua potable del área urbana y rural, para la emisión del correspondiente concepto sanitario, por medio del análisis del Índice de riesgo de la calidad de agua (IRCA), Buenas practicas sanitarias (BPS) e Índice de riesgo por abastecimiento (IRABA), durante el cuatrienio.</t>
  </si>
  <si>
    <t>Realizar ocho (8) mapas de riesgo de fuentes abastecedoras de agua potable durante el cuatrienio.</t>
  </si>
  <si>
    <t>Mapas de riesgo realizados.</t>
  </si>
  <si>
    <t>Realizar durante el cuatrienio 172 visitas técnicas de vigilancia y control a los determinantes sanitarios y ambientales que afectan la salud, priorizando los establecimientos que presten el servicio de agua con fines recreativos y similares.</t>
  </si>
  <si>
    <t>Número de visitas técnicas realizadas.</t>
  </si>
  <si>
    <t>Realizar Vigilancia al 100% de los casos de enfermedades transmitidas por alimentos al Sistema de vigilancia en salud pública (SIVIGILA), a través de visitas de campo y auditoria de cumplimiento del protocolo, durante el cuatrienio.</t>
  </si>
  <si>
    <t>Porcentaje de vigilancia a los casos realizado.</t>
  </si>
  <si>
    <t>Realizar anualmente dieciséis (16) inspecciones sobre el cumplimiento de Buenas prácticas de Manufactura (BPM) en establecimientos alimentarios categorizados como de mayor riesgo.</t>
  </si>
  <si>
    <t>Número de inspecciones realizadas.</t>
  </si>
  <si>
    <t>Tomar ciento treinta y seis (136) muestras de alimentos para verificar que cumplan con los requisitos de inocuidad en establecimientos alimentarios, durante el cuatrienio.</t>
  </si>
  <si>
    <t>Número de muestras tomadas</t>
  </si>
  <si>
    <t>Realizar treinta y dos (32) charlas de prevención en salud relacionadas con condiciones ambientales y zoonosis, priorizando las acciones para el control de enfermedades transmitidas por vectores y otras asociadas a roedores, durante el cuatrienio.</t>
  </si>
  <si>
    <t>Número de charlas realizadas</t>
  </si>
  <si>
    <t>Realizar veinte (20) jornadas de vacunación, durante el cuatrienio para la prevención y control de la rabia en el Municipio.</t>
  </si>
  <si>
    <t>Número de jornadas de vacunación realizadas.</t>
  </si>
  <si>
    <t>Actualizar en el cuatrienio el Censo de felinos y caninos del área urbana y rural.</t>
  </si>
  <si>
    <t>Censo actualizado.</t>
  </si>
  <si>
    <t>Vigilar el 100% de los casos de agresión por animal potencialmente transmisor de rabia notificados en el Sistema de vigilancia en salud pública (SIVIGILA), a través de visitas de campo y auditoria al cumplimento de protocolo</t>
  </si>
  <si>
    <t>Porcentaje de casos vigilados.</t>
  </si>
  <si>
    <t>Promover la realización de una (1) alianza público-privada para el funcionamiento del centro de Bienestar Animal, en el cuatrienio.</t>
  </si>
  <si>
    <t>Alianza promovida.</t>
  </si>
  <si>
    <t>Desarrollar una (1) estrategia de socialización, sensibilización y comunicación sobre la protección, cuidado y manutención de animales de compañía, durante el cuatrienio.</t>
  </si>
  <si>
    <t>Mantener actualizada la base de datos de los establecimientos comerciales como clínicas veterinarias, consultorios veterinarios, almacenes veterinarios y similares, con competencias para atender animales, durante el cuatrienio.</t>
  </si>
  <si>
    <t>Base de datos actualizada</t>
  </si>
  <si>
    <t>Vigilar que el 100% de los establecimientos con competencias para atender animales de compañía, entreguen a la SLS, la notificación mensual de los consolidados de vacunación antirrábica y zoonosis atendida, durante el cuatrienio.</t>
  </si>
  <si>
    <t>Porcentaje de establecimientos vigilados.</t>
  </si>
  <si>
    <t>Realizar treinta (30) acciones de inspección, vigilancia y control a 30 establecimientos industriales y/o comerciales que realicen el manejo de Sustancias Químicas de acuerdo a la normatividad vigente, durante el cuatrienio.</t>
  </si>
  <si>
    <t>Número de acciones de inspección, vigilancia y control a establecimientos industriales realizadas</t>
  </si>
  <si>
    <t>Realizar ochenta (80) acciones de verificación del manejo seguro de sustancias químicas y sus residuos a los establecimientos industriales y de comercio, durante el cuatrienio.</t>
  </si>
  <si>
    <t>Número de acciones de verificación a establecimientos industriales y/o comerciales realizadas.</t>
  </si>
  <si>
    <t>Realizar cincuenta y cuatro (54) acciones de verificación a la ejecución de los Planes de Gestión Integral de los Residuos Hospitalarios y similares a las IPS, durante el cuatrienio.</t>
  </si>
  <si>
    <t>Número de acciones realizadas.</t>
  </si>
  <si>
    <t>Realizar el 100% de las investigaciones epidemiológicas de campo ante eventos notificados por brotes y alertas epidemiológicos ocasionados por Sustancias Químicas, durante el cuatrienio.</t>
  </si>
  <si>
    <t>Porcentaje de investigaciones epidemiológicas de campo realizadas.</t>
  </si>
  <si>
    <t>Realizar la vigilancia a la ejecución de monitoreo biológico al 100% de las empresas inscritas ante la Secretaría Local de Salud de Barrancabermeja, que aplican plaguicidas organofosforados y carbamatos, durante el cuatrienio.</t>
  </si>
  <si>
    <t>Porcentaje de acciones de vigilancia realizadas.</t>
  </si>
  <si>
    <t>Vigilar las condiciones higiénico sanitarias y locativas a doscientos (200) establecimientos especializados a través de visitas a prestadores de servicios en salud y demás generadores de residuos sólidos hospitalarios y similares, hogares geriátricos, peluquerías, barberías, centros de estética y cosmetología, farmacias, droguerías, tiendas naturistas, durante el cuatrienio.</t>
  </si>
  <si>
    <t>Número de acciones de vigilancia realizadas.</t>
  </si>
  <si>
    <t>Implementar la estrategia de “Información, Educación y Comunicación (IEC)”para las acciones e intervenciones en estilos de vida saludable, prevención y control de Enfermedades no transmisibles (ENT) como la diabetes, que incluya la divulgación en área urbana y rural, durante el cuatrienio.</t>
  </si>
  <si>
    <t>Realizar cuarenta y dos (42) auditorías en las IPS, para monitorear la aplicación de las guías y normas técnicas en la detección temprana, protección específica, diagnóstico y tratamiento de las Enfermedades no transmisibles (ENT) (cáncer), durante el cuatrienio.</t>
  </si>
  <si>
    <t>Desarrollar la Estrategia de Información, Educación y Comunicación (IEC) integral, que incluya la divulgación en área urbana y rural, para la prevención de cáncer de cuello uterino, cáncer de mama, cáncer de estómago y cáncer de próstata, para la inducción a los servicios de tamizaje, detección temprana y tratamiento de los mismos, durante el cuatrienio.</t>
  </si>
  <si>
    <t>Incrementar en cuarenta y cuatro (44) las auditorías a las IPS para verificar el cumplimiento de la norma técnica de detección de cáncer de cuello uterino y guía de atención de lesiones pre neoplásicas del cuello uterino, durante el cuatrienio.</t>
  </si>
  <si>
    <t>Número de auditorías incrementadas</t>
  </si>
  <si>
    <t>Incrementar en cuarenta y cuatro (44) las auditorías a las IPS para monitorear la aplicación de las guías y normas técnicas para la detección temprana, protección específica, diagnóstico y tratamiento de las Enfermedades no transmisibles (ENT) hipertensión arterial, durante el cuatrienio.</t>
  </si>
  <si>
    <t>Número de auditorías incrementadas.</t>
  </si>
  <si>
    <t>Mantener en el 85% de las personas sin Enfermedad renal crónica (ERC) en estadío 1 y 2, a pesar de tener enfermedades precursoras (Hipertensión y Diabetes), durante el cuatrienio.</t>
  </si>
  <si>
    <t>Porcentaje mantenido.</t>
  </si>
  <si>
    <t>Realizar cincuenta y cuatro (54) auditorías para monitorear la aplicación de las guías y normas técnicas para la detección temprana, protección específica, diagnóstico y tratamiento de la enfermedad renal crónica (ERC), durante el cuatrienio.</t>
  </si>
  <si>
    <t>Implementar la Estrategia Información, educación, comunicación (IEC) integral orientada a la promoción y el fomento de la actividad física en las diferentes comunas del municipio de Barrancabermeja, que logre incluir mínimo 300 minutos de actividad física a la semana en actividades asociadas a: caminar, realizar prácticas de senderismos, marchar, nadar recreativamente, practicar danza en todas sus modalidades, montar en bicicleta, patinar, y otras prácticas, que semanalmente se desarrollen en instituciones de formación de niños, niñas jóvenes, adolescentes y adultos, durante el cuatrienio.</t>
  </si>
  <si>
    <t>Desarrollar cincuenta y cuatro (54) auditorías de inspección y vigilancia a las IPS del Municipio para verificación, seguimiento y control a la aplicación de la norma técnica de atención al joven y adulto mayor, durante el cuatrienio.</t>
  </si>
  <si>
    <t>Número de auditorías desarrolladas</t>
  </si>
  <si>
    <t>Implementar la estrategia de Información, Educación, Comunicación (IEC) integrales acorde a las causas y población demandante, para la promoción de hábitos de higiene y salud oral y la inducción de los servicios de salud oral, para la comunidad en general, en área urbana y rural del municipio, durante el cuatrienio.</t>
  </si>
  <si>
    <t>Lograr en el 100% de los servicios de salud odontológicos, el cumplimiento de los lineamientos para el uso controlado de flúor y mercurio, durante el cuatrienio.</t>
  </si>
  <si>
    <t>Porcentaje logrado</t>
  </si>
  <si>
    <t>Desarrollar cincuenta y cuatro (54) auditorías de inspección y vigilancia a las IPS para la verificación y control a los indicadores de cumplimiento de la norma técnica de salud bucal del POS, durante el cuatrienio.</t>
  </si>
  <si>
    <t>Desarrollar un programa para identificar los defectos refractivos en niños entre 2 y 8 años y verificar el tratamiento al 100% de los niños identificados, durante el cuatrienio.</t>
  </si>
  <si>
    <t>Desarrollar un programa para identificar la hipoacusia en niños de 0 a 12 años y verificar el tratamiento al 100% de los niños identificados, durante el cuatrienio.</t>
  </si>
  <si>
    <t>Desarrollar cuatro (4) talleres con las IPS y las EPS para orientar el protocolo para la donación de órganos y tejidos, durante el cuatrienio.</t>
  </si>
  <si>
    <t>Número de talleres desarrollados</t>
  </si>
  <si>
    <t>Mantener la cobertura en 45.479 de familias visitadas por el programa APS Salud en el Hogar, durante el cuatrienio.</t>
  </si>
  <si>
    <t>Número de familias visitadas por APS</t>
  </si>
  <si>
    <t>Aumentar en quinientas (500) el número de personas intervenidas derivadas por el programa APS Salud en el Hogar, durante el cuatrienio.</t>
  </si>
  <si>
    <t>Número de personas intervenidas a través de APS</t>
  </si>
  <si>
    <t>Aumentar en un 10% las familias con modificación positiva de factores de riesgos a partir de la intervención del programa APS Salud en el Hogar, durante el cuatrienio.</t>
  </si>
  <si>
    <t>Porcentaje aumentado.</t>
  </si>
  <si>
    <t>Mantener en el 100% la prestación del servicio de Referencia y Contra referencia en la red de urgencias, durante el cuatrienio.</t>
  </si>
  <si>
    <t>Mantener un (1) sistema de información y comunicación para el funcionamiento de la red de urgencias, durante el cuatrienio.</t>
  </si>
  <si>
    <t>Sistema de información mantenido.</t>
  </si>
  <si>
    <t>Mantener un (1) plan de acción de la ruta crítica para la atención y prevención de emergencias y desastres dirigida a la comunidad, durante el cuatrienio.</t>
  </si>
  <si>
    <t>Plan de acción de la ruta crítica mantenido.</t>
  </si>
  <si>
    <t>Elaborar e Implementar un (1) plan anual de capacitación de la red de urgencias para actualización de los temas de la red.</t>
  </si>
  <si>
    <t>Plan anual de capacitaciones elaborado e implementado.</t>
  </si>
  <si>
    <t>Realizar anualmente un (1) simulacro de los eventos de desastres, peligros y amenazas a que está expuesta la población de Barrancabermeja, incluye elaborar los planes de contingencia antes, durante y después de los eventos identificados.</t>
  </si>
  <si>
    <t>Número de simulacros realizados</t>
  </si>
  <si>
    <t>Mantener la tasa de mortalidad por emergencias y desastres en cero (0) en el municipio, durante el cuatrienio.</t>
  </si>
  <si>
    <t>Tasa de mortalidad mantenida.</t>
  </si>
  <si>
    <t>Garantizar que todas las instituciones dispongan en el 100% de los recursos humanos y tecnológicos, para una respuesta inmediata ante la presencia de un evento, durante el cuatrienio.</t>
  </si>
  <si>
    <t>Porcentaje garantizado.</t>
  </si>
  <si>
    <t>Realizar el proceso de seguimiento y acompañamiento técnico a 6 IPS anuales, con el fin de obtener la certificación otorgada por el Ministerio de Salud y la UNICEF en la Estrategia IAMI, durante el cuatrienio.</t>
  </si>
  <si>
    <t>Número de IPS con seguimiento y acompañamiento técnico en la Estrategia IAMI.</t>
  </si>
  <si>
    <t>Aumentar en veinticuatro (24) la realización de auditorías a IPS, con el fin de verificar la guía sobre la detección temprana en alteraciones del crecimiento y desarrollo, según Resolución 412 de 2000 en el componente nutricional, suministro de micronutrientes y desparasitantes a la población menor de 10 años del Municipio, durante el cuatrienio.</t>
  </si>
  <si>
    <t>Aumentar en veinticuatro (24) las auditorías realizadas a las IPS, con el fin de verificar la guía para la detección temprana de las alteraciones del embarazo, según Resolución 412 de 2.000 en el componente nutricional, suministro de micronutrientes a las gestantes objeto de la norma, durante el cuatrienio.</t>
  </si>
  <si>
    <t>Realizar un (1) Estudio que permita determinar la canasta básica alimentaria del Municipio de Barrancabermeja (costo y alimentos requeridos), en el cuatrienio.</t>
  </si>
  <si>
    <t>Realizar Cuatro (4) estrategias de información, educación y comunicación (IEC), que promueva, fortalezca y proteja la lactancia materna en el Municipio, durante el cuatrienio.</t>
  </si>
  <si>
    <t>Número de estrategias de información, educación y comunicación (IEC) realizadas</t>
  </si>
  <si>
    <t>Implementar un (1) Sistema de Vigilancia Nutricional que incluya el reporte de prevalencia de anemia en menores de 5 años y en población gestante, durante el cuatrienio.</t>
  </si>
  <si>
    <t>Sistema de Vigilancia Implementado.</t>
  </si>
  <si>
    <t>Realizar anualmente un taller de preparación de alimentos balanceado nutricionalmente dirigido a población en situación de discapacidad.</t>
  </si>
  <si>
    <t>Número de talleres realizados.</t>
  </si>
  <si>
    <t>Ejecutar una estrategia IEC, dirigida al interior de los hogares para mejorar la manipulación de alimentos, promover el consumo de alimentos de alto contenido nutricional, enfocado en deficiencia de micronutrientes (Hierro, Vitamina A) que incluya ejecución en el área urbana y rural, durante el cuatrienio.</t>
  </si>
  <si>
    <t>Estrategia ejecutada</t>
  </si>
  <si>
    <t>Mantener el programa de inspección, vigilancia y control sobre las condiciones locativas de los Centros de Adulto Mayor de los corregimientos y zona urbana del municipio (Decreto 3075/97, Resolución 2674/2013), durante el cuatrienio.</t>
  </si>
  <si>
    <t>Programa mantenido.</t>
  </si>
  <si>
    <t>Aseguramiento para Todos y Todas</t>
  </si>
  <si>
    <t>Salud Humana</t>
  </si>
  <si>
    <t>Salud Pública, Convivencia Social y Salud Mental</t>
  </si>
  <si>
    <t>Salud Pública, Sexualidad, Derechos Sexuales y Reproductivos</t>
  </si>
  <si>
    <t>Salud Pública, Vida Saludable y Enfermedades Transmisibles</t>
  </si>
  <si>
    <t>Salud Pública, Salud y Ámbito Laboral</t>
  </si>
  <si>
    <t>Salud Pública, Gestión Diferencial de Poblaciones Vulnerables</t>
  </si>
  <si>
    <t>Salud Pública, Salud Ambiental</t>
  </si>
  <si>
    <t>Salud Pública Vida Saludable y Condiciones No Transmisibles</t>
  </si>
  <si>
    <t>Atención Primaria en Salud</t>
  </si>
  <si>
    <t>Salud Pública en Emergencias y Desastres</t>
  </si>
  <si>
    <t>Seguridad Alimentaria y Nutricional Salud Humana</t>
  </si>
  <si>
    <t>Programas: 13</t>
  </si>
  <si>
    <t>TABLERO DE CONTROL SECRETARÍA LOCAL DE SALUD VIGENCIA</t>
  </si>
  <si>
    <t xml:space="preserve">Fortalecer la instancia de participación ciudadana que permita el reconocimiento, la identificación y priorización de las necesidades socioeconómicas de las comunidades rurales. </t>
  </si>
  <si>
    <t xml:space="preserve">Instancia de participación ciudadana fortalecida </t>
  </si>
  <si>
    <t>Apoyar la prestación del servicio de Asistencia Técnica Integral directa y transferencia de tecnología, con vinculación del personal técnico, suministro de insumos, equipos y elementos básicos requeridos a 150 nuevos productores agropecuarios, durante el cuatrienio.</t>
  </si>
  <si>
    <t xml:space="preserve">Número de productores agropecuarios apoyados. </t>
  </si>
  <si>
    <t>Prestar el servicio integral de preparación de tierra para 500 nuevas hectáreas</t>
  </si>
  <si>
    <t xml:space="preserve">Número de hectáreas preparadas. </t>
  </si>
  <si>
    <t>Dotar el banco de maquinaria de los elementos básicos, equipos, herramientas y servicios que garanticen  la operación y prestación del servicio  al sector agropecuario, durante el cuatrienio.</t>
  </si>
  <si>
    <t xml:space="preserve">Banco de Maquinaria dotado. </t>
  </si>
  <si>
    <t>Apoyar la implementación de un (1) proyecto o iniciativa de ciencia, tecnología, innovación e investigación  aplicada al sector agropecuario, durante el cuatrienio</t>
  </si>
  <si>
    <t>Número de proyectos o iniciativas apoyados.</t>
  </si>
  <si>
    <t>Capacitar y/o formar en las áreas del sector agropecuario a cincuenta (50) trabajadores del campo mediante acciones conjuntas con el SENA, UNIPAZ y otras entidades, durante el cuatrienio.</t>
  </si>
  <si>
    <t>Número de trabajadores del campo capacitadas y/o</t>
  </si>
  <si>
    <t xml:space="preserve">Gestionar la implementación de una (1) Granja Integral Ecoturística Autosuficiente para la transferencia de tecnología e innovación, durante el cuatrienio. </t>
  </si>
  <si>
    <t xml:space="preserve">Granja integral Ecoturística gestionada. </t>
  </si>
  <si>
    <t>Apoyar la realización de cuatro (4) campañas integrales de asistencia técnica dirigidas al bienestar animal, durante el  cuatrienio.</t>
  </si>
  <si>
    <t xml:space="preserve">Número de campañas integrales de asistencia técnica de bienestar animal apoyadas. </t>
  </si>
  <si>
    <t xml:space="preserve">Actualizar el Plan General de Asistencia Técnica Directa a productores agropecuarios y pescadores artesanales en el cuatrienio </t>
  </si>
  <si>
    <t xml:space="preserve">Plan de Asistencia técnica actualizado. </t>
  </si>
  <si>
    <t>Continuar apoyando a 1328 familias en producción de alimentos para el autoconsumo, soberanía y sostenibilidad alimentaria.</t>
  </si>
  <si>
    <t xml:space="preserve">Número de familias apoyadas. </t>
  </si>
  <si>
    <t>Promover cuatro (4) renglones productivos de economía campesina que garanticen la disponibilidad y el acceso de los alimentos a la población</t>
  </si>
  <si>
    <t>Crear Consejo Municipal de Pesca, durante el cuatrienio</t>
  </si>
  <si>
    <t>Apoyar un programa para la implementación para la veda del Bocachico y el Bagre con apoyos integrales para los pescadores durante el cuatrienio</t>
  </si>
  <si>
    <t>Programa apoyado</t>
  </si>
  <si>
    <t>Apoyar un programa de fortalecimiento del Sistema de Pesca artesanal y de producción en cautiverio durante el cuatrienio</t>
  </si>
  <si>
    <t>Apoyar el desarrollo acuícola mediante la suscripción de dos (2) alianzas estratégica durante el cuatrienio</t>
  </si>
  <si>
    <t>Numero de alianzas estratégicas suscritas</t>
  </si>
  <si>
    <t>Apoyar a las asociaciones de pescadores mediante la dotación de cuatro (4) Unidades Especiales de Pesca Artesanal UEPA durante el cuatrienio.</t>
  </si>
  <si>
    <t>Numero de UEPAs entregadas</t>
  </si>
  <si>
    <t>Formular un (1) Plan Municipal de Recuperación de la Pesca y los cuerpos de agua, durante el cuatrienio.</t>
  </si>
  <si>
    <t>Plan Formulado</t>
  </si>
  <si>
    <t>Institucionalizar a nivel Municipal la Veda del Bocachico y la Veda del Bagre durante el cuatrienio.</t>
  </si>
  <si>
    <t>Veda institucionalizada</t>
  </si>
  <si>
    <t>Consejo Municipal Pesca creado</t>
  </si>
  <si>
    <t>Fortalecer dos (2) organizaciones de mujeres campesinas con iniciativa productivas durante el cuatrienio</t>
  </si>
  <si>
    <t>Fortalecimiento de Organizaciones Rurales</t>
  </si>
  <si>
    <t>Incluir a la mujer rural en cuatro (4) iniciativas de asistencia técnica empresarial orientada al sector rural, durante el cuatrienio.</t>
  </si>
  <si>
    <t xml:space="preserve">Número de iniciativas de asistencia técnica con inclusión de mujeres. </t>
  </si>
  <si>
    <t>Apoyar a cuatro (4) empresas del sector agropecuario en procesos de emprendimiento</t>
  </si>
  <si>
    <t xml:space="preserve">Número de empresas apoyadas. </t>
  </si>
  <si>
    <t>Fortalecer la producción y comercialización de tres (3) productos de economía campesina y pan coger que funcionan en esquemas de mercados abiertos</t>
  </si>
  <si>
    <t xml:space="preserve">Número de productos fortalecidos. </t>
  </si>
  <si>
    <t>Apoyar la titulación de cincuenta (50) predios rurales en el municipio, durante el cuatrienio</t>
  </si>
  <si>
    <t>Numero de predios apoyados</t>
  </si>
  <si>
    <t>Desarrollar una herramienta de planeación para la organización (vocación productiva) del sector rural del municipio, articulada a los lineamientos de política regional y nacional</t>
  </si>
  <si>
    <t xml:space="preserve">Numero de Corregimientos con Herramienta de planeacion / Numero total de corregimientos, por cien. </t>
  </si>
  <si>
    <t>Desarrollar tres (3) alianzas estratégicas para el desarrollo rural, sector agropecuario y acuícola para fortalecer los principales renglones y cadenas productivas durante el cuatrienio</t>
  </si>
  <si>
    <t xml:space="preserve">Número de alianzas estratégicas desarrolladas </t>
  </si>
  <si>
    <t>Apoyar la presentación y/o cofinanciación de un (1) proyecto que garantice el acceso a la tierra para la producción agropecuaria durante el cuatrienio</t>
  </si>
  <si>
    <t xml:space="preserve">Número de proyectos apoyados y/o cofinanciados </t>
  </si>
  <si>
    <t>Formular dos (2) planes de negocios para el sector agropecuario con énfasis en optimizar los procesos de comercialización y mercadeo durante el cuatrienio</t>
  </si>
  <si>
    <t>Numero de planes de negocios formulados</t>
  </si>
  <si>
    <t>Apoyar el desarrollo y participación en cuatro (4) ferias y eventos del sector agropecuario durante e cuatrienio</t>
  </si>
  <si>
    <t>Numero de ferias y eventos de sector apoyados</t>
  </si>
  <si>
    <t>Apoyar la implementación de un (1) sistema para la cofinanciación de proyectos e incentivo a la capitalización rural ICR Regional, FAGC Fondo Agropecuario de Garantías Complementarias y FORCAP, durante el cuatrienio.</t>
  </si>
  <si>
    <t>Sistema para la cofinanciación apoyado</t>
  </si>
  <si>
    <t>Fortalecimiento Institucional para el Desarrollo Rural</t>
  </si>
  <si>
    <t>Asistencia Técnica Integral y Transferencia de Tecnología</t>
  </si>
  <si>
    <t>Seguridad Alimentaria Rural</t>
  </si>
  <si>
    <t>Fortalecimiento de la Pesca</t>
  </si>
  <si>
    <t>Desarrollo y Fortalecimiento Actividades Productivas Rurales</t>
  </si>
  <si>
    <t>Tierras para la Productividad</t>
  </si>
  <si>
    <t>Red Institucional para el Desarrollo Rural</t>
  </si>
  <si>
    <t>Comercialización</t>
  </si>
  <si>
    <t>Financiación para el Desarrollo Rural</t>
  </si>
  <si>
    <t>TABLERO DE CONTROL UMATA  VIGENCIA 2016</t>
  </si>
  <si>
    <t>Ebuba</t>
  </si>
  <si>
    <t>Inderba</t>
  </si>
  <si>
    <t>Transito y Trasporte</t>
  </si>
  <si>
    <t>Planeacion</t>
  </si>
  <si>
    <t>Desarrollo</t>
  </si>
  <si>
    <t>Educacion</t>
  </si>
  <si>
    <t>Gobierno</t>
  </si>
  <si>
    <t>Hacienda</t>
  </si>
  <si>
    <t>Infraestructura</t>
  </si>
  <si>
    <t>TIC</t>
  </si>
  <si>
    <t>Medio Ambiente</t>
  </si>
  <si>
    <t>General</t>
  </si>
  <si>
    <t>Juridica</t>
  </si>
  <si>
    <t>Salud</t>
  </si>
  <si>
    <t>UMATA</t>
  </si>
  <si>
    <t>Promedio Plan de Desarrollo</t>
  </si>
  <si>
    <t>Implementación de un nuevo modelo de Transporte Público colectivo acorde con las necesidades del municipio en condiciones de calidad, seguridad, comodidad y eficiencia, durante el cuatrienio.</t>
  </si>
  <si>
    <t xml:space="preserve"> Implementar un programa para el mantenimiento del recurso hídrico y zonas verdes, durante el cuatrienio.</t>
  </si>
  <si>
    <t>Número de renglones productivos promovidos</t>
  </si>
  <si>
    <t>Programas: 2</t>
  </si>
  <si>
    <t>Número Planes formulado e implementados</t>
  </si>
  <si>
    <t>Formular e implementar  dos (2) planes especiales de protección de bienes de interés cultural, durante el cuatrienio.</t>
  </si>
  <si>
    <t>Comité activado</t>
  </si>
  <si>
    <t>Activar el comité de Seguridad Alimentaria y Nutricional (SAN) del municipio.</t>
  </si>
  <si>
    <t>Plan de Seguridad Alimentaria del Municipio de Barrancabermeja elaborado e implementado</t>
  </si>
  <si>
    <t>Elaboración e implementación del Plan de Seguridad Alimentaria y Nutricional Municipal.</t>
  </si>
  <si>
    <t>Plan de Etnodesarrollo formulado y articulado</t>
  </si>
  <si>
    <t>Formular y articular el plan de Etnodesarrollo a las políticas del Plan de Desarrollo municipal.</t>
  </si>
  <si>
    <t>Número de procesos apoyados durante el cuatrienio</t>
  </si>
  <si>
    <t>Apoyar administrativa, institucional y logísticamente los cuatro (4) procesos relacionados con el seguimiento, evaluación, gestión de resultados y rendición pública de cuentas durante el cuatrienio.</t>
  </si>
  <si>
    <t>Consejo Territorial apoyado</t>
  </si>
  <si>
    <t>Apoyar administrativa, técnica y logística al Consejo Territorial de Planeación durante el cuatrienio.</t>
  </si>
  <si>
    <t>Número de estudios y diseños apoyados</t>
  </si>
  <si>
    <t>Apoyar la realización de los estudios y diseños de dos (2) proyectos para la competitividad, conectividad y sostenibilidad regional, durante el cuatrienio</t>
  </si>
  <si>
    <t>Número de publicaciones realizadas</t>
  </si>
  <si>
    <t>Realizar la publicación anual de la revista Barrancabermeja en cifras.</t>
  </si>
  <si>
    <t>Banco de programas y proyectos apoyado</t>
  </si>
  <si>
    <t>Apoyar el funcionamiento y el desarrollo del banco de programas y proyectos de inversión municipal, durante el cuatrienio.</t>
  </si>
  <si>
    <t>Sistema de Seguimiento y Evaluación del Plan de Desarrollo actualizado implementado</t>
  </si>
  <si>
    <t>Actualizar e Implementar el Sistema de Seguimiento y Evaluación del Plan de Desarrollo 2016-2019.</t>
  </si>
  <si>
    <t xml:space="preserve">Planeación de lo Público </t>
  </si>
  <si>
    <t>Plan maestro y dotacional actualizado</t>
  </si>
  <si>
    <t>Actualizar el Plan Maestro de Espacio Público y Dotacional, en el cuatrienio.</t>
  </si>
  <si>
    <t>Desarrollar un programa para implementar la nueva nomenclatura en el cuatrienio.</t>
  </si>
  <si>
    <t>Sisben actualizado</t>
  </si>
  <si>
    <t>Realizar la actualización del SISBEN, de acuerdo a los lineamientos del DNP, durante el cuatrienio.</t>
  </si>
  <si>
    <t>Porcentaje de estratificación socieconómica actualizada</t>
  </si>
  <si>
    <t>Actualizar en un 30% la estratificación socioeconómica del Municipio de Barrancabermeja, durante el cuatrienio.</t>
  </si>
  <si>
    <t>Control de acción urbanística realizado</t>
  </si>
  <si>
    <t>Realizar 300 acciones de control Urbanístico (licencias, usos de suelo, publicidad, enajenación), durante el cuatrienio</t>
  </si>
  <si>
    <t>Número de seguimientos evaluación y control realizados</t>
  </si>
  <si>
    <t>Realizar a cinco (5) barrios legalizados el seguimiento, evaluación y control urbanístico, durante el cuatrienio.</t>
  </si>
  <si>
    <t>Número de asentamientos legalizados</t>
  </si>
  <si>
    <t>Llevar a cabo la legalización de cinco (5) asentamientos con el desarrollo del programa de Legalización urbanística, durante el cuatrienio.</t>
  </si>
  <si>
    <t>Expediente municipal actualizado</t>
  </si>
  <si>
    <t>Actualizar el Expediente Municipal, durante el cuatrienio.</t>
  </si>
  <si>
    <t>Realizar el estudio de actualización catastral (sobre orto fotoplano reciente 2016), durante el cuatrienio.</t>
  </si>
  <si>
    <t>Estudios realizados</t>
  </si>
  <si>
    <t>Realizar estudio de curva de Isoprecios, durante el cuatrienio.</t>
  </si>
  <si>
    <t xml:space="preserve">Actualización y presentación del POT realizada </t>
  </si>
  <si>
    <t>Realizar la actualización y presentación del proyecto de Acuerdo para  aprobación del Plan de Ordenamiento Territorial, en el cuatrienio.</t>
  </si>
  <si>
    <t>Instrumentos de Planificación Territorial</t>
  </si>
  <si>
    <t>TABLERO DE CONTROL OFICINA ASESORA DE PLANEACIÓN VIGENCIA 2016</t>
  </si>
  <si>
    <t>DEVINSON  GOMEZ MARTINEZ</t>
  </si>
  <si>
    <t>GERENTE</t>
  </si>
  <si>
    <t>BEATRIZ HELENA ROMERO AGAMEZ</t>
  </si>
  <si>
    <t>PROFESIONAL UNIVERSITARIO</t>
  </si>
  <si>
    <t xml:space="preserve">CRISTOBAL DE JESUS MENDOZA  </t>
  </si>
  <si>
    <t>PROFESIONAL UNIVERSIOTARIO</t>
  </si>
  <si>
    <t>ME TA NO PROGRAMADO PARA LA VIGENCIA</t>
  </si>
  <si>
    <t>ESTADO DE CUMPLIMIENTO DEFICIENTE</t>
  </si>
  <si>
    <t>ESTADO DE CUMPLIMIENTO SATISTACTORIO</t>
  </si>
  <si>
    <t>ESTADO DE CUMPLIMIENTO SOBRESALIENTE</t>
  </si>
  <si>
    <t>% DE AVANCE</t>
  </si>
  <si>
    <t>DIRECTOR</t>
  </si>
  <si>
    <t>CHRISTIAN FREYMAN JULIAO CAMACHO</t>
  </si>
  <si>
    <t>ALBERTORAFAEL COTES ACOSTA</t>
  </si>
  <si>
    <t>LUZ STELLA NARVAEZ MARTINEZ</t>
  </si>
  <si>
    <t>GENNY SUAREZ DOMINGUEZ</t>
  </si>
  <si>
    <t>SECRETARIA DE DESARROLLO ECONOMICO Y SOCIAL</t>
  </si>
  <si>
    <t>LUZ PATRICIA LOPEZ MENESES</t>
  </si>
  <si>
    <t>HUGO PLATA QUINTERO</t>
  </si>
  <si>
    <t>EMPLEO PARA LOS BARRANQUEÑOS Y BARRANQUEÑAS</t>
  </si>
  <si>
    <t>-1.1: Barrancabermeja Saludable</t>
  </si>
  <si>
    <t>-1.2: Seguridad Alimentaria</t>
  </si>
  <si>
    <t>FERNANDO DE JESUS CARDENAS GOMEZ</t>
  </si>
  <si>
    <t>Secretario Local de Salud</t>
  </si>
  <si>
    <t xml:space="preserve">MARIO BUENO TORRES </t>
  </si>
  <si>
    <t>Profesional Universitario</t>
  </si>
  <si>
    <t xml:space="preserve">MIRYAM PATRICIA PEREZ </t>
  </si>
  <si>
    <t>1.8: Fortalecimiento institucional y planeación de lo publico</t>
  </si>
  <si>
    <t>Fortalecimiento institucional</t>
  </si>
  <si>
    <t>LUZ ELVIRA QUINTERO PEREZ</t>
  </si>
  <si>
    <t>Jefe Oficina Asesora Juridica</t>
  </si>
  <si>
    <t>HENRY RUIZ DIAZ</t>
  </si>
  <si>
    <t>YAMILE LOPEZ</t>
  </si>
  <si>
    <t xml:space="preserve">Fortalecimiento institucional </t>
  </si>
  <si>
    <t>-1.4: Protección del medio ambiente</t>
  </si>
  <si>
    <t>Ambiental</t>
  </si>
  <si>
    <t>JUAN ALEJANDRO BOHORQUEZ</t>
  </si>
  <si>
    <t>Secretario Medio Ambiente</t>
  </si>
  <si>
    <t>VERENA ARDILA PALENCIA</t>
  </si>
  <si>
    <t xml:space="preserve">INDRHIS MAERL TAMI RUEDA </t>
  </si>
  <si>
    <t xml:space="preserve">Tecnica </t>
  </si>
  <si>
    <t>1.5: Desarrollo Rural</t>
  </si>
  <si>
    <t>Agropecuario</t>
  </si>
  <si>
    <t>BELCY JANETH BECERRA BUITRAGO</t>
  </si>
  <si>
    <t xml:space="preserve">Directora de Umata </t>
  </si>
  <si>
    <t>OMAR VILLABONA QUIROZ</t>
  </si>
  <si>
    <t>1.7: Desarrollo Territorial</t>
  </si>
  <si>
    <t>Fortalecimiento Institucional</t>
  </si>
  <si>
    <t>Cultura</t>
  </si>
  <si>
    <t>2.3: Integración Social</t>
  </si>
  <si>
    <t>ELIZABETH LOBO GUALDRON</t>
  </si>
  <si>
    <t xml:space="preserve">Jefe Oficina Asesora de Planeaciòn </t>
  </si>
  <si>
    <t>DEYZI SANTAMARIA JAIMES</t>
  </si>
  <si>
    <t>ELVI VICTORIA HUSBANDN SERPA</t>
  </si>
  <si>
    <t xml:space="preserve">Profesional Especializada </t>
  </si>
  <si>
    <t>1.9: Desarrollo estratégico</t>
  </si>
  <si>
    <t xml:space="preserve">Promoción del desarrollo </t>
  </si>
  <si>
    <t>ALBERTO ELOY CARRILLO VARGAS</t>
  </si>
  <si>
    <t>Secretario TIC</t>
  </si>
  <si>
    <t>CARLOS MENDOZA SAAD</t>
  </si>
  <si>
    <t>IRMA BENAVIDES CAMARGO</t>
  </si>
  <si>
    <t>APSB</t>
  </si>
  <si>
    <t>GERSON ANDRES GONZALEZ ORTIZ</t>
  </si>
  <si>
    <t>Secretario Infraestructura</t>
  </si>
  <si>
    <t>MARIO DANIEL HERNANDEZ</t>
  </si>
  <si>
    <t>DORIS BETANCUR</t>
  </si>
  <si>
    <t>YESID URIBE</t>
  </si>
  <si>
    <t>-1.5: Barrancabermeja Segura</t>
  </si>
  <si>
    <t>Justicia y seguridad</t>
  </si>
  <si>
    <t>MALLERLY ULLOQUE RODRIGUEZ</t>
  </si>
  <si>
    <t>Secretaria de Gobierno</t>
  </si>
  <si>
    <t>ALENIX CHAMARRAVY GUERRA</t>
  </si>
  <si>
    <t>Educación</t>
  </si>
  <si>
    <t>2.2: Educación para la Equidad y el Progreso</t>
  </si>
  <si>
    <t>1.2: Seguridad Alimentaria</t>
  </si>
  <si>
    <t>OSCAR ENRIQUE JARAMILLO JIMENEZ</t>
  </si>
  <si>
    <t>Secretario de Educaciòn</t>
  </si>
  <si>
    <t>JUAN CARLOS BELLUCCI MARTINEZ</t>
  </si>
  <si>
    <t>Tecnico</t>
  </si>
  <si>
    <t>Promoción del desarrollo</t>
  </si>
  <si>
    <t>Atención a grupos vulnerables - promoción social</t>
  </si>
  <si>
    <t>2.4: Inclusión Social.</t>
  </si>
  <si>
    <t>Transporte</t>
  </si>
  <si>
    <t>Promoción del Desarrollo</t>
  </si>
  <si>
    <t xml:space="preserve">Deporte y Recreación </t>
  </si>
  <si>
    <t>BENJAMIN GONZALEZ HERNANDEZ</t>
  </si>
  <si>
    <t xml:space="preserve">Profesional Universitario </t>
  </si>
  <si>
    <t>VIVIENDA SALUBLE</t>
  </si>
  <si>
    <t>VIVIENDA</t>
  </si>
  <si>
    <t>SANDRA  MEZA PARRA</t>
  </si>
  <si>
    <t>GENNY ROCIO SUAREZ DOMINGUEZ</t>
  </si>
  <si>
    <t>Secretario General (E)</t>
  </si>
  <si>
    <t>DEPENDENCIA</t>
  </si>
  <si>
    <t>Formular y presentar proyecto de Acuerdo de la política pública
de infancia y adolescencia y fortalecimiento familiar según los
lineamientos establecidos en el Decreto 327 de 2013, durante el
cuatrienio.</t>
  </si>
  <si>
    <t>% AVANCE 2017</t>
  </si>
  <si>
    <t>TABLERO DE CONTROL INSPECCIÓN DE TRÁNSITO Y TRANSPORTE VIGENCIA 2017</t>
  </si>
  <si>
    <t>Nota: Se solicita revisar porcentaje de avance del cuatrenio pues no está bien calculado para la metas de sostenimiento.</t>
  </si>
  <si>
    <t>Equipamiento</t>
  </si>
  <si>
    <t>1330,99 m2</t>
  </si>
  <si>
    <t>3535 ml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</si>
</sst>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31"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name val="Arial"/>
      <family val="2"/>
    </font>
    <font>
      <sz val="12"/>
      <name val="Arial"/>
      <family val="2"/>
    </font>
    <font>
      <b/>
      <sz val="9"/>
      <color indexed="81"/>
      <name val="Tahoma"/>
      <family val="2"/>
    </font>
    <font>
      <sz val="9"/>
      <color indexed="81"/>
      <name val="Tahoma"/>
      <family val="2"/>
    </font>
    <font>
      <sz val="12"/>
      <name val="Arial"/>
      <family val="2"/>
    </font>
    <font>
      <sz val="11"/>
      <name val="Arial"/>
      <family val="2"/>
    </font>
    <font>
      <sz val="11"/>
      <color theme="1"/>
      <name val="Arial"/>
      <family val="2"/>
    </font>
    <font>
      <b/>
      <sz val="12"/>
      <color indexed="81"/>
      <name val="Tahoma"/>
      <family val="2"/>
    </font>
    <font>
      <sz val="12"/>
      <color indexed="81"/>
      <name val="Tahoma"/>
      <family val="2"/>
    </font>
    <font>
      <sz val="9"/>
      <color theme="1"/>
      <name val="Arial"/>
      <family val="2"/>
    </font>
    <font>
      <sz val="14"/>
      <name val="Calibri"/>
      <family val="2"/>
      <scheme val="minor"/>
    </font>
    <font>
      <sz val="12"/>
      <name val="Calibri"/>
      <family val="2"/>
      <scheme val="minor"/>
    </font>
    <font>
      <sz val="8"/>
      <name val="Calibri"/>
      <family val="2"/>
      <scheme val="minor"/>
    </font>
    <font>
      <b/>
      <sz val="14"/>
      <name val="Calibri"/>
      <family val="2"/>
      <scheme val="minor"/>
    </font>
    <font>
      <b/>
      <sz val="10"/>
      <color theme="1"/>
      <name val="Arial"/>
      <family val="2"/>
    </font>
    <font>
      <sz val="10"/>
      <name val="Arial"/>
      <family val="2"/>
    </font>
    <font>
      <b/>
      <sz val="14"/>
      <name val="Arial"/>
      <family val="2"/>
    </font>
    <font>
      <sz val="10"/>
      <color theme="1"/>
      <name val="Arial"/>
      <family val="2"/>
    </font>
    <font>
      <b/>
      <sz val="9"/>
      <color theme="1"/>
      <name val="Arial"/>
      <family val="2"/>
    </font>
    <font>
      <b/>
      <sz val="14"/>
      <color theme="1"/>
      <name val="Arial"/>
      <family val="2"/>
    </font>
    <font>
      <sz val="16"/>
      <name val="Calibri"/>
      <family val="2"/>
      <scheme val="minor"/>
    </font>
    <font>
      <sz val="18"/>
      <name val="Calibri"/>
      <family val="2"/>
      <scheme val="minor"/>
    </font>
    <font>
      <b/>
      <sz val="16"/>
      <color theme="1"/>
      <name val="Arial"/>
      <family val="2"/>
    </font>
    <font>
      <sz val="9"/>
      <name val="Arial"/>
      <family val="2"/>
    </font>
    <font>
      <b/>
      <sz val="16"/>
      <name val="Arial"/>
      <family val="2"/>
    </font>
    <font>
      <b/>
      <sz val="12"/>
      <name val="Calibri"/>
      <family val="2"/>
      <scheme val="minor"/>
    </font>
    <font>
      <b/>
      <sz val="11"/>
      <color theme="1"/>
      <name val="Calibri"/>
      <family val="2"/>
      <scheme val="minor"/>
    </font>
  </fonts>
  <fills count="25">
    <fill>
      <patternFill patternType="none"/>
    </fill>
    <fill>
      <patternFill patternType="gray125"/>
    </fill>
    <fill>
      <patternFill patternType="solid">
        <fgColor theme="3" tint="0.59999389629810485"/>
        <bgColor indexed="64"/>
      </patternFill>
    </fill>
    <fill>
      <patternFill patternType="solid">
        <fgColor rgb="FF00B05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D965"/>
        <bgColor rgb="FFFFD965"/>
      </patternFill>
    </fill>
    <fill>
      <patternFill patternType="solid">
        <fgColor theme="7" tint="0.59999389629810485"/>
        <bgColor indexed="64"/>
      </patternFill>
    </fill>
    <fill>
      <patternFill patternType="solid">
        <fgColor rgb="FF92D050"/>
        <bgColor indexed="64"/>
      </patternFill>
    </fill>
    <fill>
      <patternFill patternType="solid">
        <fgColor theme="5"/>
        <bgColor indexed="64"/>
      </patternFill>
    </fill>
    <fill>
      <patternFill patternType="solid">
        <fgColor theme="0"/>
        <bgColor indexed="64"/>
      </patternFill>
    </fill>
    <fill>
      <patternFill patternType="solid">
        <fgColor rgb="FFFF3300"/>
        <bgColor indexed="64"/>
      </patternFill>
    </fill>
    <fill>
      <patternFill patternType="solid">
        <fgColor theme="2"/>
        <bgColor indexed="64"/>
      </patternFill>
    </fill>
    <fill>
      <patternFill patternType="solid">
        <fgColor theme="7" tint="0.39997558519241921"/>
        <bgColor rgb="FFFFD965"/>
      </patternFill>
    </fill>
    <fill>
      <patternFill patternType="solid">
        <fgColor theme="7" tint="0.39994506668294322"/>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2" tint="-9.9978637043366805E-2"/>
        <bgColor indexed="64"/>
      </patternFill>
    </fill>
  </fills>
  <borders count="5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rgb="FF000000"/>
      </left>
      <right style="thin">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93">
    <xf numFmtId="0" fontId="0" fillId="0" borderId="0" xfId="0"/>
    <xf numFmtId="0" fontId="2" fillId="0" borderId="0" xfId="0" applyFont="1"/>
    <xf numFmtId="0" fontId="2" fillId="0" borderId="0" xfId="0" applyFont="1" applyFill="1"/>
    <xf numFmtId="0" fontId="3"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9" fontId="4" fillId="2" borderId="3" xfId="1" applyFont="1" applyFill="1" applyBorder="1" applyAlignment="1">
      <alignment horizontal="center" vertical="center" wrapText="1"/>
    </xf>
    <xf numFmtId="9" fontId="4" fillId="2" borderId="4" xfId="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2" fillId="3" borderId="6" xfId="1" applyNumberFormat="1" applyFont="1" applyFill="1" applyBorder="1" applyAlignment="1">
      <alignment horizontal="center" vertical="center"/>
    </xf>
    <xf numFmtId="10" fontId="2" fillId="3" borderId="7" xfId="1" applyNumberFormat="1" applyFont="1" applyFill="1" applyBorder="1" applyAlignment="1">
      <alignment horizontal="center" vertical="center"/>
    </xf>
    <xf numFmtId="9" fontId="2" fillId="0" borderId="0" xfId="1" applyFont="1"/>
    <xf numFmtId="3" fontId="5"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wrapText="1"/>
    </xf>
    <xf numFmtId="0" fontId="2" fillId="4" borderId="0" xfId="0" applyFont="1" applyFill="1"/>
    <xf numFmtId="9" fontId="2" fillId="4" borderId="0" xfId="1" applyFont="1" applyFill="1"/>
    <xf numFmtId="0" fontId="5" fillId="0" borderId="9" xfId="0" applyFont="1" applyFill="1" applyBorder="1" applyAlignment="1">
      <alignment horizontal="justify" vertical="center"/>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xf>
    <xf numFmtId="3" fontId="2" fillId="0" borderId="9"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9" xfId="1" applyFont="1" applyFill="1" applyBorder="1" applyAlignment="1">
      <alignment horizontal="center" vertical="center"/>
    </xf>
    <xf numFmtId="9" fontId="2" fillId="0" borderId="9" xfId="1" applyFont="1" applyFill="1" applyBorder="1" applyAlignment="1">
      <alignment horizontal="center" vertical="center"/>
    </xf>
    <xf numFmtId="1" fontId="5" fillId="0" borderId="9" xfId="0" applyNumberFormat="1" applyFont="1" applyFill="1" applyBorder="1" applyAlignment="1">
      <alignment horizontal="center" vertical="center"/>
    </xf>
    <xf numFmtId="9" fontId="2"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1" fontId="2" fillId="0" borderId="9" xfId="1" applyNumberFormat="1" applyFont="1" applyFill="1" applyBorder="1" applyAlignment="1">
      <alignment horizontal="center" vertical="center"/>
    </xf>
    <xf numFmtId="0" fontId="2" fillId="0" borderId="0" xfId="0" applyFont="1" applyAlignment="1">
      <alignment wrapText="1"/>
    </xf>
    <xf numFmtId="9" fontId="2" fillId="0" borderId="0" xfId="1" applyFont="1" applyAlignment="1">
      <alignment wrapText="1"/>
    </xf>
    <xf numFmtId="0" fontId="3" fillId="4" borderId="1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10" fontId="3" fillId="0" borderId="14" xfId="1" applyNumberFormat="1" applyFont="1" applyBorder="1" applyAlignment="1">
      <alignment horizontal="center" vertical="center"/>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6" xfId="0" applyFont="1" applyFill="1" applyBorder="1" applyAlignment="1">
      <alignment vertical="center" wrapText="1"/>
    </xf>
    <xf numFmtId="0" fontId="3" fillId="0" borderId="9" xfId="0" applyFont="1" applyFill="1" applyBorder="1" applyAlignment="1">
      <alignment horizontal="center" vertical="center" wrapText="1"/>
    </xf>
    <xf numFmtId="0" fontId="5" fillId="0" borderId="6" xfId="0" applyFont="1" applyFill="1" applyBorder="1" applyAlignment="1">
      <alignment horizontal="justify" vertical="center"/>
    </xf>
    <xf numFmtId="0" fontId="5" fillId="0" borderId="9" xfId="0" applyFont="1" applyFill="1" applyBorder="1" applyAlignment="1">
      <alignment horizontal="justify" vertical="center" wrapText="1"/>
    </xf>
    <xf numFmtId="0" fontId="3" fillId="4" borderId="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 fillId="0" borderId="27" xfId="0" applyFont="1" applyFill="1" applyBorder="1" applyAlignment="1">
      <alignment horizontal="justify" vertical="center"/>
    </xf>
    <xf numFmtId="0" fontId="5" fillId="0" borderId="27"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3" fillId="4" borderId="14" xfId="0" applyFont="1" applyFill="1" applyBorder="1" applyAlignment="1">
      <alignment horizontal="center" vertical="center" wrapText="1"/>
    </xf>
    <xf numFmtId="10" fontId="0" fillId="0" borderId="9" xfId="0" applyNumberFormat="1" applyBorder="1"/>
    <xf numFmtId="0" fontId="3" fillId="0" borderId="0"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6" borderId="0" xfId="0" applyFont="1" applyFill="1" applyBorder="1" applyAlignment="1">
      <alignment horizontal="center" vertical="center"/>
    </xf>
    <xf numFmtId="0" fontId="4" fillId="6"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3" fontId="5" fillId="6" borderId="9" xfId="0" applyNumberFormat="1" applyFont="1" applyFill="1" applyBorder="1" applyAlignment="1">
      <alignment horizontal="center" vertical="center" wrapText="1"/>
    </xf>
    <xf numFmtId="0" fontId="5" fillId="6" borderId="9" xfId="0" applyFont="1" applyFill="1" applyBorder="1" applyAlignment="1">
      <alignment horizontal="center" vertical="center"/>
    </xf>
    <xf numFmtId="0" fontId="3" fillId="6" borderId="14"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2" fillId="6" borderId="0" xfId="0" applyFont="1" applyFill="1"/>
    <xf numFmtId="3" fontId="5" fillId="6" borderId="9" xfId="0" applyNumberFormat="1" applyFont="1" applyFill="1" applyBorder="1" applyAlignment="1">
      <alignment horizontal="center" vertical="center"/>
    </xf>
    <xf numFmtId="9" fontId="5" fillId="6" borderId="9" xfId="1" applyFont="1" applyFill="1" applyBorder="1" applyAlignment="1">
      <alignment horizontal="center" vertical="center"/>
    </xf>
    <xf numFmtId="1" fontId="5" fillId="6" borderId="9" xfId="1" applyNumberFormat="1" applyFont="1" applyFill="1" applyBorder="1" applyAlignment="1">
      <alignment horizontal="center" vertical="center"/>
    </xf>
    <xf numFmtId="9" fontId="5" fillId="6" borderId="9" xfId="0" applyNumberFormat="1" applyFont="1" applyFill="1" applyBorder="1" applyAlignment="1">
      <alignment horizontal="center" vertical="center"/>
    </xf>
    <xf numFmtId="9" fontId="5" fillId="0" borderId="6"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6" borderId="9" xfId="0" applyNumberFormat="1" applyFont="1" applyFill="1" applyBorder="1" applyAlignment="1">
      <alignment horizontal="center" vertical="center"/>
    </xf>
    <xf numFmtId="0" fontId="8" fillId="0" borderId="32" xfId="0" applyFont="1" applyBorder="1" applyAlignment="1">
      <alignment horizontal="center" vertical="center"/>
    </xf>
    <xf numFmtId="0" fontId="8" fillId="8" borderId="32" xfId="0" applyFont="1" applyFill="1" applyBorder="1" applyAlignment="1">
      <alignment horizontal="center" vertical="center" wrapText="1"/>
    </xf>
    <xf numFmtId="3" fontId="8" fillId="0" borderId="33" xfId="0" applyNumberFormat="1" applyFont="1" applyBorder="1" applyAlignment="1">
      <alignment horizontal="center" vertical="center"/>
    </xf>
    <xf numFmtId="3" fontId="8" fillId="8" borderId="33" xfId="0" applyNumberFormat="1" applyFont="1" applyFill="1" applyBorder="1" applyAlignment="1">
      <alignment horizontal="center" vertical="center" wrapText="1"/>
    </xf>
    <xf numFmtId="0" fontId="8" fillId="0" borderId="33" xfId="0" applyFont="1" applyBorder="1" applyAlignment="1">
      <alignment horizontal="center" vertical="center"/>
    </xf>
    <xf numFmtId="0" fontId="8" fillId="8" borderId="33" xfId="0" applyFont="1" applyFill="1" applyBorder="1" applyAlignment="1">
      <alignment horizontal="center" vertical="center"/>
    </xf>
    <xf numFmtId="3" fontId="8" fillId="8" borderId="33" xfId="0" applyNumberFormat="1" applyFont="1" applyFill="1" applyBorder="1" applyAlignment="1">
      <alignment horizontal="center" vertical="center"/>
    </xf>
    <xf numFmtId="1" fontId="8" fillId="0" borderId="33" xfId="0" applyNumberFormat="1" applyFont="1" applyBorder="1" applyAlignment="1">
      <alignment horizontal="center" vertical="center"/>
    </xf>
    <xf numFmtId="1" fontId="8" fillId="8" borderId="33" xfId="0" applyNumberFormat="1" applyFont="1" applyFill="1" applyBorder="1" applyAlignment="1">
      <alignment horizontal="center"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xf>
    <xf numFmtId="0" fontId="8" fillId="8" borderId="34" xfId="0" applyFont="1" applyFill="1" applyBorder="1" applyAlignment="1">
      <alignment horizontal="center" vertical="center"/>
    </xf>
    <xf numFmtId="0" fontId="9" fillId="0" borderId="6" xfId="0" applyFont="1" applyFill="1" applyBorder="1" applyAlignment="1">
      <alignment horizontal="center" vertical="center"/>
    </xf>
    <xf numFmtId="0" fontId="9" fillId="9" borderId="6" xfId="0" applyFont="1" applyFill="1" applyBorder="1" applyAlignment="1">
      <alignment horizontal="center" vertical="center" wrapText="1"/>
    </xf>
    <xf numFmtId="3" fontId="9" fillId="0" borderId="9" xfId="0" applyNumberFormat="1" applyFont="1" applyFill="1" applyBorder="1" applyAlignment="1">
      <alignment horizontal="center" vertical="center"/>
    </xf>
    <xf numFmtId="3" fontId="9" fillId="9"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9" borderId="9" xfId="0" applyFont="1" applyFill="1" applyBorder="1" applyAlignment="1">
      <alignment horizontal="center" vertical="center"/>
    </xf>
    <xf numFmtId="3" fontId="9" fillId="9" borderId="9" xfId="0" applyNumberFormat="1" applyFont="1" applyFill="1" applyBorder="1" applyAlignment="1">
      <alignment horizontal="center" vertical="center"/>
    </xf>
    <xf numFmtId="1" fontId="9" fillId="9" borderId="9" xfId="1" applyNumberFormat="1" applyFont="1" applyFill="1" applyBorder="1" applyAlignment="1">
      <alignment horizontal="center" vertical="center"/>
    </xf>
    <xf numFmtId="0" fontId="9" fillId="0" borderId="9" xfId="0" applyFont="1" applyFill="1" applyBorder="1" applyAlignment="1">
      <alignment horizontal="center" vertical="center" wrapText="1"/>
    </xf>
    <xf numFmtId="3" fontId="10" fillId="0" borderId="9" xfId="0" applyNumberFormat="1" applyFont="1" applyFill="1" applyBorder="1" applyAlignment="1">
      <alignment horizontal="center" vertical="center"/>
    </xf>
    <xf numFmtId="0" fontId="9" fillId="0" borderId="27" xfId="0" applyFont="1" applyFill="1" applyBorder="1" applyAlignment="1">
      <alignment horizontal="center" vertical="center"/>
    </xf>
    <xf numFmtId="0" fontId="9" fillId="9" borderId="27" xfId="0" applyFont="1" applyFill="1" applyBorder="1" applyAlignment="1">
      <alignment horizontal="center" vertical="center"/>
    </xf>
    <xf numFmtId="3" fontId="5" fillId="10" borderId="9" xfId="0" applyNumberFormat="1" applyFont="1" applyFill="1" applyBorder="1" applyAlignment="1">
      <alignment horizontal="center" vertical="center" wrapText="1"/>
    </xf>
    <xf numFmtId="0" fontId="5" fillId="10" borderId="9" xfId="0" applyFont="1" applyFill="1" applyBorder="1" applyAlignment="1">
      <alignment horizontal="center" vertical="center"/>
    </xf>
    <xf numFmtId="3" fontId="5" fillId="11" borderId="9" xfId="0" applyNumberFormat="1" applyFont="1" applyFill="1" applyBorder="1" applyAlignment="1">
      <alignment horizontal="center" vertical="center"/>
    </xf>
    <xf numFmtId="0" fontId="5" fillId="11" borderId="9" xfId="0" applyFont="1" applyFill="1" applyBorder="1" applyAlignment="1">
      <alignment horizontal="center" vertical="center"/>
    </xf>
    <xf numFmtId="0" fontId="3" fillId="7" borderId="8" xfId="0" applyFont="1" applyFill="1" applyBorder="1" applyAlignment="1">
      <alignment vertical="center" wrapText="1"/>
    </xf>
    <xf numFmtId="0" fontId="2" fillId="13" borderId="0" xfId="0" applyFont="1" applyFill="1"/>
    <xf numFmtId="0" fontId="2" fillId="12" borderId="0" xfId="0" applyFont="1" applyFill="1"/>
    <xf numFmtId="0" fontId="5" fillId="12" borderId="27" xfId="0" applyFont="1" applyFill="1" applyBorder="1" applyAlignment="1">
      <alignment horizontal="justify" vertical="center"/>
    </xf>
    <xf numFmtId="0" fontId="8" fillId="12" borderId="34" xfId="0" applyFont="1" applyFill="1" applyBorder="1" applyAlignment="1">
      <alignment horizontal="center" vertical="center"/>
    </xf>
    <xf numFmtId="0" fontId="5" fillId="12" borderId="27" xfId="0" applyFont="1" applyFill="1" applyBorder="1" applyAlignment="1">
      <alignment horizontal="center" vertical="center"/>
    </xf>
    <xf numFmtId="0" fontId="2" fillId="12" borderId="27" xfId="0" applyFont="1" applyFill="1" applyBorder="1" applyAlignment="1">
      <alignment horizontal="center" vertical="center"/>
    </xf>
    <xf numFmtId="0" fontId="2" fillId="12" borderId="0" xfId="0" applyFont="1" applyFill="1" applyAlignment="1">
      <alignment wrapText="1"/>
    </xf>
    <xf numFmtId="164" fontId="5" fillId="0" borderId="9" xfId="0" applyNumberFormat="1" applyFont="1" applyFill="1" applyBorder="1" applyAlignment="1">
      <alignment horizontal="center" vertical="center"/>
    </xf>
    <xf numFmtId="0" fontId="5" fillId="14" borderId="9" xfId="0" applyFont="1" applyFill="1" applyBorder="1" applyAlignment="1">
      <alignment horizontal="justify" vertical="center"/>
    </xf>
    <xf numFmtId="3"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1" fontId="8" fillId="0" borderId="33" xfId="0" applyNumberFormat="1" applyFont="1" applyFill="1" applyBorder="1" applyAlignment="1">
      <alignment horizontal="center" vertical="center"/>
    </xf>
    <xf numFmtId="0" fontId="8" fillId="15" borderId="33" xfId="0" applyFont="1" applyFill="1" applyBorder="1" applyAlignment="1">
      <alignment horizontal="center" vertical="center"/>
    </xf>
    <xf numFmtId="0" fontId="8" fillId="6" borderId="33" xfId="0" applyFont="1" applyFill="1" applyBorder="1" applyAlignment="1">
      <alignment horizontal="center" vertical="center"/>
    </xf>
    <xf numFmtId="1" fontId="8" fillId="6" borderId="33" xfId="0" applyNumberFormat="1" applyFont="1" applyFill="1" applyBorder="1" applyAlignment="1">
      <alignment horizontal="center" vertical="center"/>
    </xf>
    <xf numFmtId="3" fontId="8" fillId="6" borderId="33" xfId="0" applyNumberFormat="1" applyFont="1" applyFill="1" applyBorder="1" applyAlignment="1">
      <alignment horizontal="center" vertical="center"/>
    </xf>
    <xf numFmtId="0" fontId="8" fillId="0" borderId="34" xfId="0" applyFont="1" applyFill="1" applyBorder="1" applyAlignment="1">
      <alignment horizontal="center" vertical="center"/>
    </xf>
    <xf numFmtId="0" fontId="8" fillId="15" borderId="34" xfId="0" applyFont="1" applyFill="1" applyBorder="1" applyAlignment="1">
      <alignment horizontal="center" vertical="center"/>
    </xf>
    <xf numFmtId="3" fontId="8" fillId="15" borderId="33"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xf>
    <xf numFmtId="4" fontId="9" fillId="9" borderId="9" xfId="0" applyNumberFormat="1" applyFont="1" applyFill="1" applyBorder="1" applyAlignment="1">
      <alignment horizontal="center" vertical="center" wrapText="1"/>
    </xf>
    <xf numFmtId="3" fontId="5" fillId="12"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6" borderId="9" xfId="1" applyNumberFormat="1" applyFont="1" applyFill="1" applyBorder="1" applyAlignment="1">
      <alignment horizontal="center" vertical="center"/>
    </xf>
    <xf numFmtId="0" fontId="5" fillId="16" borderId="6" xfId="0" applyFont="1" applyFill="1" applyBorder="1" applyAlignment="1">
      <alignment horizontal="center" vertical="center" wrapText="1"/>
    </xf>
    <xf numFmtId="3" fontId="5" fillId="16" borderId="9" xfId="0" applyNumberFormat="1" applyFont="1" applyFill="1" applyBorder="1" applyAlignment="1">
      <alignment horizontal="center" vertical="center" wrapText="1"/>
    </xf>
    <xf numFmtId="0" fontId="5" fillId="16" borderId="9" xfId="0" applyFont="1" applyFill="1" applyBorder="1" applyAlignment="1">
      <alignment horizontal="center" vertical="center"/>
    </xf>
    <xf numFmtId="2" fontId="5" fillId="0" borderId="9" xfId="1" applyNumberFormat="1" applyFont="1" applyFill="1" applyBorder="1" applyAlignment="1">
      <alignment horizontal="center" vertical="center"/>
    </xf>
    <xf numFmtId="165" fontId="5" fillId="0" borderId="9" xfId="1" applyNumberFormat="1" applyFont="1" applyFill="1" applyBorder="1" applyAlignment="1">
      <alignment horizontal="center" vertical="center"/>
    </xf>
    <xf numFmtId="4" fontId="5" fillId="6" borderId="9" xfId="0" applyNumberFormat="1" applyFont="1" applyFill="1" applyBorder="1" applyAlignment="1">
      <alignment horizontal="center" vertical="center" wrapText="1"/>
    </xf>
    <xf numFmtId="10" fontId="5" fillId="6" borderId="9" xfId="1" applyNumberFormat="1" applyFont="1" applyFill="1" applyBorder="1" applyAlignment="1">
      <alignment horizontal="center" vertical="center"/>
    </xf>
    <xf numFmtId="4" fontId="5" fillId="16" borderId="9" xfId="0" applyNumberFormat="1" applyFont="1" applyFill="1" applyBorder="1" applyAlignment="1">
      <alignment horizontal="center" vertical="center" wrapText="1"/>
    </xf>
    <xf numFmtId="4" fontId="9" fillId="9" borderId="9" xfId="0" applyNumberFormat="1" applyFont="1" applyFill="1" applyBorder="1" applyAlignment="1">
      <alignment horizontal="center" vertical="center"/>
    </xf>
    <xf numFmtId="0" fontId="2" fillId="0" borderId="9" xfId="0" applyFont="1" applyFill="1" applyBorder="1" applyAlignment="1">
      <alignment horizontal="justify" vertical="center"/>
    </xf>
    <xf numFmtId="3" fontId="5" fillId="0" borderId="9" xfId="0" applyNumberFormat="1" applyFont="1" applyFill="1" applyBorder="1" applyAlignment="1">
      <alignment horizontal="center" vertical="center" wrapText="1"/>
    </xf>
    <xf numFmtId="1" fontId="5" fillId="6" borderId="9" xfId="0" applyNumberFormat="1" applyFont="1" applyFill="1" applyBorder="1" applyAlignment="1">
      <alignment horizontal="center" vertical="center"/>
    </xf>
    <xf numFmtId="2" fontId="5" fillId="6" borderId="9" xfId="1" applyNumberFormat="1" applyFont="1" applyFill="1" applyBorder="1" applyAlignment="1">
      <alignment horizontal="center" vertical="center"/>
    </xf>
    <xf numFmtId="0" fontId="5" fillId="0" borderId="0" xfId="0" applyFont="1" applyFill="1"/>
    <xf numFmtId="0" fontId="5" fillId="0" borderId="0" xfId="0" applyFont="1"/>
    <xf numFmtId="165" fontId="5" fillId="0" borderId="6" xfId="0" applyNumberFormat="1" applyFont="1" applyFill="1" applyBorder="1" applyAlignment="1">
      <alignment horizontal="center" vertical="center"/>
    </xf>
    <xf numFmtId="2" fontId="5" fillId="0" borderId="9" xfId="0" applyNumberFormat="1" applyFont="1" applyFill="1" applyBorder="1" applyAlignment="1">
      <alignment horizontal="center" vertical="center"/>
    </xf>
    <xf numFmtId="0" fontId="3" fillId="4"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35" xfId="0" applyFont="1" applyFill="1" applyBorder="1" applyAlignment="1">
      <alignment horizontal="center" vertical="center" wrapText="1"/>
    </xf>
    <xf numFmtId="1" fontId="5" fillId="0" borderId="9"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166" fontId="5" fillId="6" borderId="9" xfId="1" applyNumberFormat="1" applyFont="1" applyFill="1" applyBorder="1" applyAlignment="1">
      <alignment horizontal="center" vertical="center"/>
    </xf>
    <xf numFmtId="9" fontId="2" fillId="0" borderId="0" xfId="1" applyFont="1" applyFill="1"/>
    <xf numFmtId="0" fontId="2" fillId="0" borderId="0" xfId="0" applyFont="1" applyFill="1" applyAlignment="1">
      <alignment wrapText="1"/>
    </xf>
    <xf numFmtId="9" fontId="2" fillId="0" borderId="0" xfId="1" applyFont="1" applyFill="1" applyAlignment="1">
      <alignment wrapText="1"/>
    </xf>
    <xf numFmtId="165" fontId="5" fillId="6" borderId="6" xfId="0" applyNumberFormat="1" applyFont="1" applyFill="1" applyBorder="1" applyAlignment="1">
      <alignment horizontal="center" vertical="center" wrapText="1"/>
    </xf>
    <xf numFmtId="9" fontId="5" fillId="6" borderId="6"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6" borderId="0" xfId="0" applyFont="1" applyFill="1" applyBorder="1" applyAlignment="1">
      <alignment horizontal="center" vertical="center"/>
    </xf>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5" fillId="6" borderId="0" xfId="0" applyFont="1" applyFill="1"/>
    <xf numFmtId="0" fontId="4" fillId="0" borderId="2"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9" fontId="4" fillId="2" borderId="1" xfId="1" applyFont="1" applyFill="1" applyBorder="1" applyAlignment="1">
      <alignment horizontal="center" vertical="center" wrapText="1"/>
    </xf>
    <xf numFmtId="9" fontId="4" fillId="2" borderId="36" xfId="1" applyFont="1" applyFill="1" applyBorder="1" applyAlignment="1">
      <alignment horizontal="center" vertical="center" wrapText="1"/>
    </xf>
    <xf numFmtId="10" fontId="2" fillId="3" borderId="9" xfId="1" applyNumberFormat="1" applyFont="1" applyFill="1" applyBorder="1" applyAlignment="1">
      <alignment horizontal="center" vertical="center"/>
    </xf>
    <xf numFmtId="0" fontId="3" fillId="4" borderId="39"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0" borderId="37" xfId="0" applyFont="1" applyFill="1" applyBorder="1" applyAlignment="1">
      <alignment horizontal="center" vertical="center" wrapText="1"/>
    </xf>
    <xf numFmtId="10" fontId="3" fillId="20" borderId="13" xfId="1" applyNumberFormat="1" applyFont="1" applyFill="1" applyBorder="1" applyAlignment="1">
      <alignment horizontal="center" vertical="center"/>
    </xf>
    <xf numFmtId="0" fontId="13" fillId="0" borderId="16" xfId="0" applyFont="1" applyBorder="1" applyAlignment="1">
      <alignment horizontal="center" vertical="center" wrapText="1"/>
    </xf>
    <xf numFmtId="0" fontId="13"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19" borderId="16" xfId="0" applyFont="1" applyFill="1" applyBorder="1" applyAlignment="1"/>
    <xf numFmtId="0" fontId="2" fillId="17" borderId="16" xfId="0" applyFont="1" applyFill="1" applyBorder="1"/>
    <xf numFmtId="0" fontId="2" fillId="7" borderId="16" xfId="0" applyFont="1" applyFill="1" applyBorder="1"/>
    <xf numFmtId="0" fontId="2" fillId="0" borderId="16" xfId="0" applyFont="1" applyFill="1" applyBorder="1"/>
    <xf numFmtId="0" fontId="2" fillId="3" borderId="16" xfId="0" applyFont="1" applyFill="1" applyBorder="1"/>
    <xf numFmtId="0" fontId="2" fillId="20" borderId="16" xfId="0" applyFont="1" applyFill="1" applyBorder="1"/>
    <xf numFmtId="0" fontId="2" fillId="18" borderId="16" xfId="0" applyFont="1" applyFill="1" applyBorder="1" applyAlignment="1"/>
    <xf numFmtId="0" fontId="3" fillId="0" borderId="17" xfId="0" applyFont="1" applyFill="1" applyBorder="1" applyAlignment="1">
      <alignment horizontal="center" vertical="center" wrapText="1"/>
    </xf>
    <xf numFmtId="0" fontId="8" fillId="8" borderId="43" xfId="0" applyFont="1" applyFill="1" applyBorder="1" applyAlignment="1">
      <alignment horizontal="center" vertical="center"/>
    </xf>
    <xf numFmtId="0" fontId="5" fillId="0" borderId="33" xfId="0" applyFont="1" applyFill="1" applyBorder="1" applyAlignment="1">
      <alignment horizontal="center" vertical="center"/>
    </xf>
    <xf numFmtId="0" fontId="5" fillId="6" borderId="43" xfId="0" applyFont="1" applyFill="1" applyBorder="1" applyAlignment="1">
      <alignment horizontal="center" vertical="center"/>
    </xf>
    <xf numFmtId="0" fontId="3" fillId="0" borderId="24" xfId="0" applyFont="1" applyBorder="1" applyAlignment="1">
      <alignment horizontal="center" vertical="center" wrapText="1"/>
    </xf>
    <xf numFmtId="0" fontId="5" fillId="12" borderId="9" xfId="0" applyFont="1" applyFill="1" applyBorder="1" applyAlignment="1">
      <alignment horizontal="center" wrapText="1"/>
    </xf>
    <xf numFmtId="0" fontId="3" fillId="2" borderId="1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10" fontId="21" fillId="3" borderId="9" xfId="1" applyNumberFormat="1" applyFont="1" applyFill="1" applyBorder="1" applyAlignment="1">
      <alignment horizontal="center" vertical="center"/>
    </xf>
    <xf numFmtId="0" fontId="3" fillId="0" borderId="0" xfId="0" applyFont="1" applyFill="1" applyBorder="1" applyAlignment="1">
      <alignment horizontal="center" vertical="center"/>
    </xf>
    <xf numFmtId="0" fontId="22" fillId="0" borderId="16" xfId="0" applyFont="1" applyBorder="1" applyAlignment="1">
      <alignment horizontal="center" vertical="center" wrapText="1"/>
    </xf>
    <xf numFmtId="0" fontId="22"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2" borderId="9" xfId="0" applyFont="1" applyFill="1" applyBorder="1" applyAlignment="1">
      <alignment horizontal="center" vertical="center" wrapText="1"/>
    </xf>
    <xf numFmtId="0" fontId="23" fillId="0" borderId="9" xfId="0" applyFont="1" applyBorder="1" applyAlignment="1">
      <alignment horizontal="center" vertical="center" textRotation="90" wrapText="1"/>
    </xf>
    <xf numFmtId="0" fontId="2" fillId="0" borderId="9" xfId="0" applyFont="1" applyFill="1" applyBorder="1" applyAlignment="1">
      <alignment vertical="center" wrapText="1"/>
    </xf>
    <xf numFmtId="0" fontId="3" fillId="4" borderId="16" xfId="0" applyFont="1" applyFill="1" applyBorder="1" applyAlignment="1">
      <alignment horizontal="center" vertical="center" wrapText="1"/>
    </xf>
    <xf numFmtId="43" fontId="27" fillId="0" borderId="6" xfId="2" applyFont="1" applyFill="1" applyBorder="1" applyAlignment="1">
      <alignment horizontal="center" vertical="center"/>
    </xf>
    <xf numFmtId="4" fontId="27" fillId="6" borderId="6"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43" fontId="27" fillId="0" borderId="23" xfId="2" applyFont="1" applyFill="1" applyBorder="1" applyAlignment="1">
      <alignment horizontal="center" vertical="center"/>
    </xf>
    <xf numFmtId="0" fontId="3" fillId="4" borderId="17" xfId="0" applyFont="1" applyFill="1" applyBorder="1" applyAlignment="1">
      <alignment horizontal="center" vertical="center" wrapText="1"/>
    </xf>
    <xf numFmtId="0" fontId="13" fillId="0" borderId="17" xfId="0" applyFont="1" applyBorder="1" applyAlignment="1">
      <alignment horizontal="center" vertical="center" wrapText="1"/>
    </xf>
    <xf numFmtId="0" fontId="2" fillId="18" borderId="17" xfId="0" applyFont="1" applyFill="1" applyBorder="1" applyAlignment="1"/>
    <xf numFmtId="0" fontId="3" fillId="2" borderId="1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18" fillId="0" borderId="16" xfId="0" applyFont="1" applyFill="1" applyBorder="1" applyAlignment="1">
      <alignment vertical="center" wrapText="1"/>
    </xf>
    <xf numFmtId="0" fontId="19" fillId="0" borderId="16" xfId="0" applyFont="1" applyFill="1" applyBorder="1" applyAlignment="1">
      <alignment horizontal="justify" vertical="center"/>
    </xf>
    <xf numFmtId="43" fontId="27" fillId="0" borderId="16" xfId="2" applyFont="1" applyFill="1" applyBorder="1" applyAlignment="1">
      <alignment horizontal="center" vertical="center"/>
    </xf>
    <xf numFmtId="0" fontId="3" fillId="0" borderId="0" xfId="0" applyFont="1" applyFill="1" applyBorder="1" applyAlignment="1">
      <alignment horizontal="center" vertical="center"/>
    </xf>
    <xf numFmtId="0" fontId="14" fillId="12" borderId="24" xfId="0" applyFont="1" applyFill="1" applyBorder="1" applyAlignment="1">
      <alignment horizontal="center" wrapText="1"/>
    </xf>
    <xf numFmtId="0" fontId="4" fillId="0" borderId="9" xfId="0" applyFont="1" applyFill="1" applyBorder="1" applyAlignment="1">
      <alignment vertical="center" wrapText="1"/>
    </xf>
    <xf numFmtId="0" fontId="16" fillId="12" borderId="16" xfId="0" applyFont="1" applyFill="1" applyBorder="1" applyAlignment="1">
      <alignment vertical="center" wrapText="1"/>
    </xf>
    <xf numFmtId="0" fontId="16" fillId="12"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Alignment="1">
      <alignment textRotation="90"/>
    </xf>
    <xf numFmtId="0" fontId="3" fillId="2" borderId="22" xfId="0" applyFont="1" applyFill="1" applyBorder="1" applyAlignment="1">
      <alignment horizontal="center" vertical="center" textRotation="90" wrapText="1"/>
    </xf>
    <xf numFmtId="0" fontId="14" fillId="12" borderId="16" xfId="0" applyFont="1" applyFill="1" applyBorder="1" applyAlignment="1">
      <alignment vertical="center" wrapText="1"/>
    </xf>
    <xf numFmtId="0" fontId="29" fillId="12" borderId="24" xfId="0" applyFont="1" applyFill="1" applyBorder="1" applyAlignment="1">
      <alignment horizontal="center" vertical="center" wrapText="1"/>
    </xf>
    <xf numFmtId="10" fontId="0" fillId="3" borderId="9" xfId="0" applyNumberFormat="1" applyFill="1" applyBorder="1"/>
    <xf numFmtId="10" fontId="0" fillId="7" borderId="9" xfId="0" applyNumberFormat="1" applyFill="1" applyBorder="1"/>
    <xf numFmtId="0" fontId="0" fillId="21" borderId="9" xfId="0" applyFill="1" applyBorder="1"/>
    <xf numFmtId="0" fontId="30" fillId="22" borderId="9" xfId="0" applyFont="1" applyFill="1" applyBorder="1"/>
    <xf numFmtId="0" fontId="30" fillId="21" borderId="9" xfId="0" applyFont="1" applyFill="1" applyBorder="1" applyAlignment="1">
      <alignment horizontal="center" vertical="center"/>
    </xf>
    <xf numFmtId="0" fontId="30" fillId="21" borderId="9" xfId="0" applyFont="1" applyFill="1" applyBorder="1" applyAlignment="1">
      <alignment horizontal="center" vertical="center" wrapText="1"/>
    </xf>
    <xf numFmtId="10" fontId="30" fillId="3" borderId="9" xfId="0" applyNumberFormat="1" applyFont="1" applyFill="1" applyBorder="1"/>
    <xf numFmtId="0" fontId="29" fillId="12" borderId="9"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0" borderId="0" xfId="0" applyFont="1" applyFill="1" applyBorder="1" applyAlignment="1">
      <alignment horizontal="center" vertical="center"/>
    </xf>
    <xf numFmtId="9" fontId="5" fillId="0" borderId="6" xfId="1" applyFont="1" applyFill="1" applyBorder="1" applyAlignment="1">
      <alignment horizontal="center" vertical="center"/>
    </xf>
    <xf numFmtId="9" fontId="5" fillId="6" borderId="6" xfId="1" applyNumberFormat="1" applyFont="1" applyFill="1" applyBorder="1" applyAlignment="1">
      <alignment horizontal="center" vertical="center" wrapText="1"/>
    </xf>
    <xf numFmtId="9" fontId="5" fillId="6" borderId="9" xfId="1" applyFont="1" applyFill="1" applyBorder="1" applyAlignment="1">
      <alignment horizontal="center" vertical="center" wrapText="1"/>
    </xf>
    <xf numFmtId="10" fontId="5" fillId="0" borderId="6" xfId="0" applyNumberFormat="1" applyFont="1" applyFill="1" applyBorder="1" applyAlignment="1">
      <alignment horizontal="center" vertical="center"/>
    </xf>
    <xf numFmtId="0" fontId="3" fillId="4" borderId="16" xfId="0" applyFont="1" applyFill="1" applyBorder="1" applyAlignment="1">
      <alignment horizontal="center" vertical="center" wrapText="1"/>
    </xf>
    <xf numFmtId="0" fontId="4" fillId="23" borderId="2" xfId="0" applyFont="1" applyFill="1" applyBorder="1" applyAlignment="1">
      <alignment horizontal="center" vertical="center" wrapText="1"/>
    </xf>
    <xf numFmtId="10" fontId="5" fillId="0" borderId="9" xfId="0" applyNumberFormat="1" applyFont="1" applyFill="1" applyBorder="1" applyAlignment="1">
      <alignment horizontal="center" vertical="center"/>
    </xf>
    <xf numFmtId="0" fontId="2" fillId="12" borderId="0" xfId="0" applyFont="1" applyFill="1" applyBorder="1" applyAlignment="1">
      <alignment horizontal="center" vertical="center"/>
    </xf>
    <xf numFmtId="0" fontId="2" fillId="12" borderId="0" xfId="0" applyFont="1" applyFill="1" applyBorder="1"/>
    <xf numFmtId="10" fontId="3" fillId="0" borderId="16" xfId="1" applyNumberFormat="1" applyFont="1" applyBorder="1" applyAlignment="1">
      <alignment horizontal="center" vertical="center"/>
    </xf>
    <xf numFmtId="9" fontId="2" fillId="3" borderId="9" xfId="1" applyNumberFormat="1" applyFont="1" applyFill="1" applyBorder="1" applyAlignment="1">
      <alignment horizontal="center" vertical="center"/>
    </xf>
    <xf numFmtId="43" fontId="5" fillId="0" borderId="6" xfId="2" applyFont="1" applyFill="1" applyBorder="1" applyAlignment="1">
      <alignment horizontal="center" vertical="center"/>
    </xf>
    <xf numFmtId="0" fontId="3" fillId="0" borderId="0" xfId="0" applyFont="1" applyFill="1" applyBorder="1" applyAlignment="1">
      <alignment horizontal="center" vertical="center"/>
    </xf>
    <xf numFmtId="0" fontId="13" fillId="0" borderId="50" xfId="0" applyFont="1" applyFill="1" applyBorder="1" applyAlignment="1">
      <alignment horizontal="center" vertical="center" wrapText="1"/>
    </xf>
    <xf numFmtId="0" fontId="4" fillId="24" borderId="2"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6" xfId="0" applyFont="1" applyFill="1" applyBorder="1" applyAlignment="1">
      <alignment horizontal="center" vertical="center" wrapText="1"/>
    </xf>
    <xf numFmtId="10" fontId="3" fillId="0" borderId="42" xfId="1" applyNumberFormat="1" applyFont="1" applyBorder="1" applyAlignment="1">
      <alignment horizontal="center" vertical="center"/>
    </xf>
    <xf numFmtId="0" fontId="2" fillId="3" borderId="50" xfId="0" applyFont="1" applyFill="1" applyBorder="1"/>
    <xf numFmtId="10" fontId="3" fillId="0" borderId="37" xfId="1" applyNumberFormat="1" applyFont="1" applyBorder="1" applyAlignment="1">
      <alignment horizontal="center" vertical="center"/>
    </xf>
    <xf numFmtId="9" fontId="5" fillId="0" borderId="27" xfId="0" applyNumberFormat="1" applyFont="1" applyFill="1" applyBorder="1" applyAlignment="1">
      <alignment horizontal="center" vertical="center"/>
    </xf>
    <xf numFmtId="10" fontId="2" fillId="0" borderId="6" xfId="1"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0" fontId="3" fillId="4" borderId="16" xfId="0" applyFont="1" applyFill="1" applyBorder="1" applyAlignment="1">
      <alignment horizontal="center" vertical="center" wrapText="1"/>
    </xf>
    <xf numFmtId="10" fontId="2" fillId="10" borderId="6" xfId="1" applyNumberFormat="1" applyFont="1" applyFill="1" applyBorder="1" applyAlignment="1">
      <alignment horizontal="center" vertical="center"/>
    </xf>
    <xf numFmtId="10" fontId="0" fillId="0" borderId="0" xfId="0" applyNumberFormat="1"/>
    <xf numFmtId="9" fontId="0" fillId="0" borderId="0" xfId="1" applyFont="1"/>
    <xf numFmtId="0" fontId="15" fillId="12" borderId="2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40" xfId="0" applyFont="1" applyBorder="1" applyAlignment="1">
      <alignment horizontal="center"/>
    </xf>
    <xf numFmtId="0" fontId="3" fillId="0" borderId="38"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vertical="top"/>
    </xf>
    <xf numFmtId="0" fontId="3" fillId="0" borderId="21" xfId="0" applyFont="1" applyBorder="1" applyAlignment="1">
      <alignment horizontal="center" vertical="top"/>
    </xf>
    <xf numFmtId="0" fontId="3" fillId="0" borderId="37" xfId="0" applyFont="1" applyBorder="1" applyAlignment="1">
      <alignment horizontal="center" vertical="top"/>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15" fillId="12" borderId="29" xfId="1" applyNumberFormat="1" applyFont="1" applyFill="1" applyBorder="1" applyAlignment="1">
      <alignment horizontal="center" vertical="center" textRotation="90" wrapText="1"/>
    </xf>
    <xf numFmtId="0" fontId="15" fillId="12" borderId="12" xfId="1" applyNumberFormat="1" applyFont="1" applyFill="1" applyBorder="1" applyAlignment="1">
      <alignment horizontal="center" vertical="center" textRotation="90" wrapText="1"/>
    </xf>
    <xf numFmtId="0" fontId="15" fillId="12" borderId="28" xfId="1" applyNumberFormat="1" applyFont="1" applyFill="1" applyBorder="1" applyAlignment="1">
      <alignment horizontal="center" vertical="center" textRotation="90" wrapText="1"/>
    </xf>
    <xf numFmtId="0" fontId="15" fillId="12" borderId="46" xfId="0" applyFont="1" applyFill="1" applyBorder="1" applyAlignment="1">
      <alignment horizontal="center" vertical="center" textRotation="90" wrapText="1"/>
    </xf>
    <xf numFmtId="0" fontId="15" fillId="12" borderId="47" xfId="0" applyFont="1" applyFill="1" applyBorder="1" applyAlignment="1">
      <alignment horizontal="center" vertical="center" textRotation="90" wrapText="1"/>
    </xf>
    <xf numFmtId="0" fontId="15" fillId="12" borderId="19" xfId="0" applyFont="1" applyFill="1" applyBorder="1" applyAlignment="1">
      <alignment horizontal="center" vertical="center" textRotation="90" wrapText="1"/>
    </xf>
    <xf numFmtId="0" fontId="23" fillId="0" borderId="0" xfId="0" applyFont="1" applyFill="1" applyBorder="1" applyAlignment="1">
      <alignment horizontal="center" vertical="center"/>
    </xf>
    <xf numFmtId="0" fontId="3" fillId="4" borderId="31" xfId="0" applyFont="1" applyFill="1" applyBorder="1" applyAlignment="1">
      <alignment horizontal="center" vertical="center" wrapText="1"/>
    </xf>
    <xf numFmtId="0" fontId="15" fillId="12" borderId="27" xfId="0" applyFont="1" applyFill="1" applyBorder="1" applyAlignment="1">
      <alignment horizontal="center" vertical="center" textRotation="90" wrapText="1"/>
    </xf>
    <xf numFmtId="0" fontId="15" fillId="12" borderId="26" xfId="0" applyFont="1" applyFill="1" applyBorder="1" applyAlignment="1">
      <alignment horizontal="center" vertical="center" textRotation="90" wrapText="1"/>
    </xf>
    <xf numFmtId="0" fontId="15" fillId="12" borderId="9" xfId="0" applyFont="1" applyFill="1" applyBorder="1" applyAlignment="1">
      <alignment horizontal="center" vertical="center" textRotation="90" wrapText="1"/>
    </xf>
    <xf numFmtId="0" fontId="15" fillId="12" borderId="25" xfId="0" applyFont="1" applyFill="1" applyBorder="1" applyAlignment="1">
      <alignment horizontal="center" vertical="center" textRotation="90" wrapText="1"/>
    </xf>
    <xf numFmtId="0" fontId="2" fillId="0" borderId="40" xfId="0" applyFont="1" applyBorder="1" applyAlignment="1">
      <alignment horizontal="left" vertical="center" wrapText="1"/>
    </xf>
    <xf numFmtId="0" fontId="2" fillId="0" borderId="38"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21" xfId="0" applyFont="1" applyBorder="1" applyAlignment="1">
      <alignment horizontal="left" vertical="center" wrapText="1"/>
    </xf>
    <xf numFmtId="0" fontId="2" fillId="0" borderId="37" xfId="0" applyFont="1" applyBorder="1" applyAlignment="1">
      <alignment horizontal="left" vertical="center" wrapText="1"/>
    </xf>
    <xf numFmtId="0" fontId="14" fillId="12" borderId="9" xfId="0" applyFont="1" applyFill="1" applyBorder="1" applyAlignment="1">
      <alignment horizontal="center" vertical="center" textRotation="90" wrapText="1"/>
    </xf>
    <xf numFmtId="0" fontId="2" fillId="0" borderId="42" xfId="0" applyFont="1" applyBorder="1" applyAlignment="1">
      <alignment horizontal="center" vertical="top"/>
    </xf>
    <xf numFmtId="0" fontId="2" fillId="0" borderId="21" xfId="0" applyFont="1" applyBorder="1" applyAlignment="1">
      <alignment horizontal="center" vertical="top"/>
    </xf>
    <xf numFmtId="0" fontId="2" fillId="0" borderId="37" xfId="0" applyFont="1" applyBorder="1" applyAlignment="1">
      <alignment horizontal="center" vertical="top"/>
    </xf>
    <xf numFmtId="0" fontId="2" fillId="0" borderId="40" xfId="0" applyFont="1" applyBorder="1" applyAlignment="1">
      <alignment horizontal="center"/>
    </xf>
    <xf numFmtId="0" fontId="2" fillId="0" borderId="38" xfId="0" applyFont="1" applyBorder="1" applyAlignment="1">
      <alignment horizontal="center"/>
    </xf>
    <xf numFmtId="0" fontId="2" fillId="0" borderId="41" xfId="0" applyFont="1" applyBorder="1" applyAlignment="1">
      <alignment horizontal="center"/>
    </xf>
    <xf numFmtId="0" fontId="23" fillId="0" borderId="9" xfId="0" applyFont="1" applyFill="1" applyBorder="1" applyAlignment="1">
      <alignment horizontal="center" vertical="center" textRotation="90" wrapText="1"/>
    </xf>
    <xf numFmtId="0" fontId="23" fillId="0" borderId="9" xfId="0" applyFont="1" applyBorder="1" applyAlignment="1">
      <alignment horizontal="center" vertical="center" textRotation="90" wrapText="1"/>
    </xf>
    <xf numFmtId="0" fontId="17" fillId="12" borderId="9" xfId="0" applyFont="1" applyFill="1" applyBorder="1" applyAlignment="1">
      <alignment horizontal="center" vertical="center" textRotation="90" wrapText="1"/>
    </xf>
    <xf numFmtId="0" fontId="14" fillId="12" borderId="9" xfId="0" applyFont="1" applyFill="1" applyBorder="1" applyAlignment="1" applyProtection="1">
      <alignment horizontal="center" vertical="center" textRotation="90" wrapText="1"/>
    </xf>
    <xf numFmtId="0" fontId="3" fillId="4" borderId="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5" fillId="12" borderId="29" xfId="0" applyFont="1" applyFill="1" applyBorder="1" applyAlignment="1">
      <alignment horizontal="center" vertical="center" textRotation="90" wrapText="1"/>
    </xf>
    <xf numFmtId="0" fontId="25" fillId="12" borderId="12" xfId="0" applyFont="1" applyFill="1" applyBorder="1" applyAlignment="1">
      <alignment horizontal="center" vertical="center" textRotation="90" wrapText="1"/>
    </xf>
    <xf numFmtId="0" fontId="25" fillId="12" borderId="28" xfId="0" applyFont="1" applyFill="1" applyBorder="1" applyAlignment="1">
      <alignment horizontal="center" vertical="center" textRotation="90" wrapText="1"/>
    </xf>
    <xf numFmtId="0" fontId="25" fillId="12" borderId="9" xfId="0" applyFont="1" applyFill="1" applyBorder="1" applyAlignment="1">
      <alignment horizontal="center" vertical="center" textRotation="90" wrapText="1"/>
    </xf>
    <xf numFmtId="0" fontId="26" fillId="0" borderId="29" xfId="0" applyFont="1" applyBorder="1" applyAlignment="1">
      <alignment horizontal="center" vertical="center" textRotation="90" wrapText="1"/>
    </xf>
    <xf numFmtId="0" fontId="26" fillId="0" borderId="12" xfId="0" applyFont="1" applyBorder="1" applyAlignment="1">
      <alignment horizontal="center" vertical="center" textRotation="90" wrapText="1"/>
    </xf>
    <xf numFmtId="0" fontId="26" fillId="0" borderId="20" xfId="0" applyFont="1" applyBorder="1" applyAlignment="1">
      <alignment horizontal="center" vertical="center" textRotation="90" wrapText="1"/>
    </xf>
    <xf numFmtId="0" fontId="24" fillId="12" borderId="9" xfId="0" applyFont="1" applyFill="1" applyBorder="1" applyAlignment="1">
      <alignment horizontal="center" vertical="center" textRotation="90" wrapText="1"/>
    </xf>
    <xf numFmtId="0" fontId="2" fillId="0" borderId="49" xfId="0" applyFont="1" applyBorder="1" applyAlignment="1">
      <alignment horizontal="center"/>
    </xf>
    <xf numFmtId="0" fontId="2" fillId="0" borderId="42"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5" fillId="12" borderId="30" xfId="0" applyFont="1" applyFill="1" applyBorder="1" applyAlignment="1">
      <alignment horizontal="center" vertical="center" textRotation="90" wrapText="1"/>
    </xf>
    <xf numFmtId="0" fontId="15" fillId="12" borderId="44" xfId="0" applyFont="1" applyFill="1" applyBorder="1" applyAlignment="1">
      <alignment horizontal="center" vertical="center" textRotation="90" wrapText="1"/>
    </xf>
    <xf numFmtId="0" fontId="15" fillId="12" borderId="45" xfId="0" applyFont="1" applyFill="1" applyBorder="1" applyAlignment="1">
      <alignment horizontal="center" vertical="center" textRotation="90" wrapText="1"/>
    </xf>
    <xf numFmtId="0" fontId="2" fillId="0" borderId="39" xfId="0" applyFont="1" applyBorder="1" applyAlignment="1">
      <alignment horizontal="center"/>
    </xf>
    <xf numFmtId="0" fontId="2" fillId="0" borderId="14" xfId="0" applyFont="1" applyBorder="1" applyAlignment="1">
      <alignment horizontal="center" vertical="top"/>
    </xf>
    <xf numFmtId="0" fontId="2" fillId="0" borderId="14" xfId="0" applyFont="1" applyBorder="1" applyAlignment="1">
      <alignment horizontal="center" vertical="center"/>
    </xf>
    <xf numFmtId="0" fontId="3" fillId="4" borderId="16" xfId="0" applyFont="1" applyFill="1" applyBorder="1" applyAlignment="1">
      <alignment horizontal="center" vertical="center" wrapText="1"/>
    </xf>
    <xf numFmtId="0" fontId="26" fillId="0" borderId="9" xfId="0" applyFont="1" applyBorder="1" applyAlignment="1">
      <alignment horizontal="center" vertical="center" textRotation="90" wrapText="1"/>
    </xf>
    <xf numFmtId="0" fontId="3" fillId="0" borderId="9" xfId="0" applyFont="1" applyFill="1" applyBorder="1" applyAlignment="1">
      <alignment horizontal="center" vertical="center" wrapText="1"/>
    </xf>
    <xf numFmtId="0" fontId="17" fillId="12" borderId="29" xfId="0" applyFont="1" applyFill="1" applyBorder="1" applyAlignment="1">
      <alignment horizontal="center" vertical="center" textRotation="90" wrapText="1"/>
    </xf>
    <xf numFmtId="0" fontId="17" fillId="12" borderId="12" xfId="0" applyFont="1" applyFill="1" applyBorder="1" applyAlignment="1">
      <alignment horizontal="center" vertical="center" textRotation="90" wrapText="1"/>
    </xf>
    <xf numFmtId="0" fontId="17" fillId="12" borderId="28" xfId="0" applyFont="1" applyFill="1" applyBorder="1" applyAlignment="1">
      <alignment horizontal="center" vertical="center" textRotation="90" wrapText="1"/>
    </xf>
    <xf numFmtId="0" fontId="17" fillId="12" borderId="29" xfId="0" applyFont="1" applyFill="1" applyBorder="1" applyAlignment="1">
      <alignment horizontal="center" vertical="center" textRotation="88" wrapText="1"/>
    </xf>
    <xf numFmtId="0" fontId="17" fillId="12" borderId="28" xfId="0" applyFont="1" applyFill="1" applyBorder="1" applyAlignment="1">
      <alignment horizontal="center" vertical="center" textRotation="88" wrapText="1"/>
    </xf>
    <xf numFmtId="0" fontId="17" fillId="12" borderId="16" xfId="0" applyFont="1" applyFill="1" applyBorder="1" applyAlignment="1">
      <alignment horizontal="center" vertical="center" textRotation="90" wrapText="1"/>
    </xf>
    <xf numFmtId="0" fontId="3" fillId="0" borderId="16" xfId="0" applyFont="1" applyBorder="1" applyAlignment="1">
      <alignment horizontal="center" vertical="center" textRotation="90" wrapText="1"/>
    </xf>
    <xf numFmtId="0" fontId="24" fillId="12" borderId="27" xfId="0" applyFont="1" applyFill="1" applyBorder="1" applyAlignment="1">
      <alignment horizontal="center" vertical="center" textRotation="90" wrapText="1"/>
    </xf>
    <xf numFmtId="0" fontId="24" fillId="12" borderId="25" xfId="0" applyFont="1" applyFill="1" applyBorder="1" applyAlignment="1">
      <alignment horizontal="center" vertical="center" textRotation="90" wrapText="1"/>
    </xf>
    <xf numFmtId="0" fontId="24" fillId="12" borderId="26" xfId="0" applyFont="1" applyFill="1" applyBorder="1" applyAlignment="1">
      <alignment horizontal="center" vertical="center" textRotation="90" wrapText="1"/>
    </xf>
    <xf numFmtId="0" fontId="3" fillId="4" borderId="26"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14" fillId="12" borderId="46" xfId="0" applyFont="1" applyFill="1" applyBorder="1" applyAlignment="1">
      <alignment horizontal="center" vertical="center" wrapText="1"/>
    </xf>
    <xf numFmtId="0" fontId="14" fillId="12" borderId="19" xfId="0" applyFont="1" applyFill="1" applyBorder="1" applyAlignment="1">
      <alignment horizontal="center" vertical="center" wrapText="1"/>
    </xf>
    <xf numFmtId="0" fontId="15" fillId="12" borderId="29" xfId="0" applyFont="1" applyFill="1" applyBorder="1" applyAlignment="1">
      <alignment horizontal="center" vertical="center" textRotation="90" wrapText="1"/>
    </xf>
    <xf numFmtId="0" fontId="15" fillId="12" borderId="12" xfId="0" applyFont="1" applyFill="1" applyBorder="1" applyAlignment="1">
      <alignment horizontal="center" vertical="center" textRotation="90" wrapText="1"/>
    </xf>
    <xf numFmtId="0" fontId="15" fillId="12" borderId="28" xfId="0" applyFont="1" applyFill="1" applyBorder="1" applyAlignment="1">
      <alignment horizontal="center" vertical="center" textRotation="90" wrapText="1"/>
    </xf>
    <xf numFmtId="0" fontId="14" fillId="12" borderId="16" xfId="0" applyFont="1" applyFill="1" applyBorder="1" applyAlignment="1">
      <alignment horizontal="center" vertical="center" textRotation="90" wrapText="1"/>
    </xf>
    <xf numFmtId="0" fontId="3" fillId="4" borderId="10" xfId="0" applyFont="1" applyFill="1" applyBorder="1" applyAlignment="1">
      <alignment horizontal="center" vertical="center" textRotation="90" wrapText="1"/>
    </xf>
    <xf numFmtId="0" fontId="3" fillId="4" borderId="18" xfId="0" applyFont="1" applyFill="1" applyBorder="1" applyAlignment="1">
      <alignment horizontal="center" vertical="center" textRotation="90"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8" fillId="12" borderId="27" xfId="0" applyFont="1" applyFill="1" applyBorder="1" applyAlignment="1">
      <alignment horizontal="center" vertical="center" textRotation="90" wrapText="1"/>
    </xf>
    <xf numFmtId="0" fontId="28" fillId="12" borderId="25" xfId="0" applyFont="1" applyFill="1" applyBorder="1" applyAlignment="1">
      <alignment horizontal="center" vertical="center" textRotation="90" wrapText="1"/>
    </xf>
    <xf numFmtId="0" fontId="28" fillId="12" borderId="26" xfId="0" applyFont="1" applyFill="1" applyBorder="1" applyAlignment="1">
      <alignment horizontal="center" vertical="center" textRotation="90" wrapText="1"/>
    </xf>
    <xf numFmtId="0" fontId="20" fillId="12" borderId="29" xfId="0" applyFont="1" applyFill="1" applyBorder="1" applyAlignment="1">
      <alignment horizontal="center" vertical="center" textRotation="90" wrapText="1"/>
    </xf>
    <xf numFmtId="0" fontId="20" fillId="12" borderId="12" xfId="0" applyFont="1" applyFill="1" applyBorder="1" applyAlignment="1">
      <alignment horizontal="center" vertical="center" textRotation="90" wrapText="1"/>
    </xf>
    <xf numFmtId="0" fontId="20" fillId="12" borderId="28" xfId="0" applyFont="1" applyFill="1" applyBorder="1" applyAlignment="1">
      <alignment horizontal="center" vertical="center" textRotation="90" wrapText="1"/>
    </xf>
  </cellXfs>
  <cellStyles count="3">
    <cellStyle name="Millares" xfId="2" builtinId="3"/>
    <cellStyle name="Normal" xfId="0" builtinId="0"/>
    <cellStyle name="Porcentaje" xfId="1" builtinId="5"/>
  </cellStyles>
  <dxfs count="838">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patternType="solid">
          <fgColor rgb="FF00B050"/>
          <bgColor rgb="FF00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patternType="solid">
          <fgColor rgb="FF00B050"/>
          <bgColor rgb="FF00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Escritorio%20Juan\Asesor%20DDT-JFO\POAI\Copia%20de%20Anexo-1--Plan-Indicativo%20Versi&#243;n%2011%20juli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row>
        <row r="4">
          <cell r="B4" t="str">
            <v>Educación</v>
          </cell>
        </row>
        <row r="5">
          <cell r="B5" t="str">
            <v>Salud</v>
          </cell>
        </row>
        <row r="6">
          <cell r="B6" t="str">
            <v>APSB</v>
          </cell>
        </row>
        <row r="7">
          <cell r="B7" t="str">
            <v>Deporte y Recreación</v>
          </cell>
        </row>
        <row r="8">
          <cell r="B8" t="str">
            <v>Cultura</v>
          </cell>
        </row>
        <row r="9">
          <cell r="B9" t="str">
            <v>Servicios Públicos</v>
          </cell>
        </row>
        <row r="10">
          <cell r="B10" t="str">
            <v>Vivienda</v>
          </cell>
        </row>
        <row r="11">
          <cell r="B11" t="str">
            <v>Agropecuario</v>
          </cell>
        </row>
        <row r="12">
          <cell r="B12" t="str">
            <v>Transporte</v>
          </cell>
        </row>
        <row r="13">
          <cell r="B13" t="str">
            <v>Ambiental</v>
          </cell>
        </row>
        <row r="14">
          <cell r="B14" t="str">
            <v>Centros de Reclusión</v>
          </cell>
        </row>
        <row r="15">
          <cell r="B15" t="str">
            <v>Prevención y atención de desastres</v>
          </cell>
        </row>
        <row r="16">
          <cell r="B16" t="str">
            <v>Promoción del desarrollo</v>
          </cell>
        </row>
        <row r="17">
          <cell r="B17" t="str">
            <v>Atención a grupos vulnerables - promoción social</v>
          </cell>
        </row>
        <row r="18">
          <cell r="B18" t="str">
            <v xml:space="preserve">Equipamiento </v>
          </cell>
        </row>
        <row r="19">
          <cell r="B19" t="str">
            <v>Desarrollo comunitario</v>
          </cell>
        </row>
        <row r="20">
          <cell r="B20" t="str">
            <v>Fortalecimiento institucional</v>
          </cell>
        </row>
        <row r="21">
          <cell r="B21" t="str">
            <v>Justicia y seguridad</v>
          </cell>
        </row>
      </sheetData>
      <sheetData sheetId="1"/>
      <sheetData sheetId="2">
        <row r="4">
          <cell r="D4" t="str">
            <v>fina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T35"/>
  <sheetViews>
    <sheetView view="pageBreakPreview" topLeftCell="F1" zoomScale="90" zoomScaleNormal="70" zoomScaleSheetLayoutView="90" workbookViewId="0">
      <selection activeCell="A30" sqref="A30:XFD47"/>
    </sheetView>
  </sheetViews>
  <sheetFormatPr baseColWidth="10" defaultColWidth="11.42578125" defaultRowHeight="15" x14ac:dyDescent="0.2"/>
  <cols>
    <col min="1" max="1" width="2.85546875" style="1" customWidth="1"/>
    <col min="2" max="4" width="27.7109375" style="1" customWidth="1"/>
    <col min="5" max="6" width="62.7109375" style="1" customWidth="1"/>
    <col min="7" max="11" width="20.5703125" style="1" customWidth="1"/>
    <col min="12" max="12" width="18.42578125" style="67" customWidth="1"/>
    <col min="13" max="15" width="18.42578125" style="1" customWidth="1"/>
    <col min="16" max="16" width="15.7109375" style="1" customWidth="1"/>
    <col min="17" max="17" width="19.85546875" style="1" customWidth="1"/>
    <col min="18" max="18" width="5.5703125" style="1" customWidth="1"/>
    <col min="19" max="19" width="11.42578125" style="1" customWidth="1"/>
    <col min="20" max="16384" width="11.42578125" style="1"/>
  </cols>
  <sheetData>
    <row r="1" spans="1:20" ht="42" customHeight="1" x14ac:dyDescent="0.2">
      <c r="B1" s="278" t="s">
        <v>711</v>
      </c>
      <c r="C1" s="278"/>
      <c r="D1" s="278"/>
      <c r="E1" s="278"/>
      <c r="F1" s="278"/>
      <c r="G1" s="278"/>
      <c r="H1" s="278"/>
      <c r="I1" s="278"/>
      <c r="J1" s="278"/>
      <c r="K1" s="278"/>
      <c r="L1" s="278"/>
      <c r="M1" s="278"/>
      <c r="N1" s="278"/>
      <c r="O1" s="278"/>
      <c r="P1" s="278"/>
      <c r="Q1" s="278"/>
    </row>
    <row r="2" spans="1:20" ht="16.5" thickBot="1" x14ac:dyDescent="0.25">
      <c r="D2" s="2"/>
      <c r="E2" s="58"/>
      <c r="F2" s="58"/>
      <c r="G2" s="58"/>
      <c r="H2" s="58"/>
      <c r="I2" s="58"/>
      <c r="J2" s="58"/>
      <c r="K2" s="58"/>
      <c r="L2" s="60"/>
      <c r="M2" s="58"/>
      <c r="N2" s="58"/>
      <c r="O2" s="58"/>
      <c r="P2" s="58"/>
      <c r="Q2" s="58"/>
    </row>
    <row r="3" spans="1:20" ht="32.25"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9" t="s">
        <v>12</v>
      </c>
    </row>
    <row r="4" spans="1:20" ht="30.75" thickBot="1" x14ac:dyDescent="0.25">
      <c r="A4" s="2"/>
      <c r="B4" s="41"/>
      <c r="C4" s="50"/>
      <c r="D4" s="279" t="s">
        <v>706</v>
      </c>
      <c r="E4" s="45" t="s">
        <v>587</v>
      </c>
      <c r="F4" s="45" t="s">
        <v>588</v>
      </c>
      <c r="G4" s="10">
        <v>34611</v>
      </c>
      <c r="H4" s="10">
        <v>500</v>
      </c>
      <c r="I4" s="10">
        <v>500</v>
      </c>
      <c r="J4" s="10">
        <v>500</v>
      </c>
      <c r="K4" s="10">
        <v>500</v>
      </c>
      <c r="L4" s="62">
        <v>0</v>
      </c>
      <c r="M4" s="10"/>
      <c r="N4" s="11"/>
      <c r="O4" s="12"/>
      <c r="P4" s="13">
        <f t="shared" ref="P4:P29" si="0">IF(H4=0,"-",IF((L4/H4)&lt;=1,(L4/H4),1))</f>
        <v>0</v>
      </c>
      <c r="Q4" s="14">
        <f>IF(((L4+M4+N4+O4)/(G4))&lt;=1,((L4+M4+N4+O4)/(G4)),1)</f>
        <v>0</v>
      </c>
      <c r="R4" s="2"/>
      <c r="T4" s="15"/>
    </row>
    <row r="5" spans="1:20" s="18" customFormat="1" ht="30.75" thickBot="1" x14ac:dyDescent="0.25">
      <c r="A5" s="2"/>
      <c r="B5" s="42"/>
      <c r="C5" s="51"/>
      <c r="D5" s="280"/>
      <c r="E5" s="20" t="s">
        <v>589</v>
      </c>
      <c r="F5" s="20" t="s">
        <v>590</v>
      </c>
      <c r="G5" s="16">
        <v>7543</v>
      </c>
      <c r="H5" s="16">
        <v>0</v>
      </c>
      <c r="I5" s="16">
        <v>200</v>
      </c>
      <c r="J5" s="16">
        <v>200</v>
      </c>
      <c r="K5" s="16">
        <v>100</v>
      </c>
      <c r="L5" s="63">
        <v>0</v>
      </c>
      <c r="M5" s="16"/>
      <c r="N5" s="16"/>
      <c r="O5" s="17"/>
      <c r="P5" s="13" t="str">
        <f t="shared" si="0"/>
        <v>-</v>
      </c>
      <c r="Q5" s="14">
        <f t="shared" ref="Q5:Q29" si="1">IF(((L5+M5+N5+O5)/(G5))&lt;=1,((L5+M5+N5+O5)/(G5)),1)</f>
        <v>0</v>
      </c>
      <c r="R5" s="2"/>
      <c r="T5" s="19"/>
    </row>
    <row r="6" spans="1:20" s="18" customFormat="1" ht="30.75" thickBot="1" x14ac:dyDescent="0.25">
      <c r="A6" s="2"/>
      <c r="B6" s="42"/>
      <c r="C6" s="51"/>
      <c r="D6" s="280"/>
      <c r="E6" s="20" t="s">
        <v>591</v>
      </c>
      <c r="F6" s="20" t="s">
        <v>592</v>
      </c>
      <c r="G6" s="16">
        <v>1</v>
      </c>
      <c r="H6" s="16">
        <v>0</v>
      </c>
      <c r="I6" s="16">
        <v>0</v>
      </c>
      <c r="J6" s="16">
        <v>0</v>
      </c>
      <c r="K6" s="16">
        <v>0</v>
      </c>
      <c r="L6" s="63">
        <v>0</v>
      </c>
      <c r="M6" s="16"/>
      <c r="N6" s="16"/>
      <c r="O6" s="17"/>
      <c r="P6" s="13" t="str">
        <f t="shared" si="0"/>
        <v>-</v>
      </c>
      <c r="Q6" s="14">
        <f t="shared" si="1"/>
        <v>0</v>
      </c>
      <c r="R6" s="2"/>
      <c r="T6" s="19"/>
    </row>
    <row r="7" spans="1:20" s="18" customFormat="1" ht="30.75" thickBot="1" x14ac:dyDescent="0.25">
      <c r="A7" s="2"/>
      <c r="B7" s="42"/>
      <c r="C7" s="51"/>
      <c r="D7" s="280"/>
      <c r="E7" s="20" t="s">
        <v>595</v>
      </c>
      <c r="F7" s="20" t="s">
        <v>596</v>
      </c>
      <c r="G7" s="16">
        <v>1</v>
      </c>
      <c r="H7" s="16">
        <v>0</v>
      </c>
      <c r="I7" s="16">
        <v>1</v>
      </c>
      <c r="J7" s="16">
        <v>1</v>
      </c>
      <c r="K7" s="16">
        <v>1</v>
      </c>
      <c r="L7" s="63">
        <v>0</v>
      </c>
      <c r="M7" s="16"/>
      <c r="N7" s="16"/>
      <c r="O7" s="17"/>
      <c r="P7" s="13" t="str">
        <f t="shared" si="0"/>
        <v>-</v>
      </c>
      <c r="Q7" s="14">
        <f t="shared" si="1"/>
        <v>0</v>
      </c>
      <c r="R7" s="2"/>
      <c r="T7" s="19"/>
    </row>
    <row r="8" spans="1:20" s="18" customFormat="1" ht="30.75" thickBot="1" x14ac:dyDescent="0.25">
      <c r="A8" s="2"/>
      <c r="B8" s="42"/>
      <c r="C8" s="51"/>
      <c r="D8" s="280"/>
      <c r="E8" s="20" t="s">
        <v>597</v>
      </c>
      <c r="F8" s="20" t="s">
        <v>598</v>
      </c>
      <c r="G8" s="16">
        <v>1</v>
      </c>
      <c r="H8" s="16">
        <v>0</v>
      </c>
      <c r="I8" s="16">
        <v>1</v>
      </c>
      <c r="J8" s="16">
        <v>0</v>
      </c>
      <c r="K8" s="16">
        <v>0</v>
      </c>
      <c r="L8" s="63">
        <v>0</v>
      </c>
      <c r="M8" s="16"/>
      <c r="N8" s="16"/>
      <c r="O8" s="17"/>
      <c r="P8" s="13" t="str">
        <f t="shared" si="0"/>
        <v>-</v>
      </c>
      <c r="Q8" s="14">
        <f t="shared" si="1"/>
        <v>0</v>
      </c>
      <c r="R8" s="2"/>
      <c r="T8" s="19"/>
    </row>
    <row r="9" spans="1:20" ht="30.75" thickBot="1" x14ac:dyDescent="0.25">
      <c r="B9" s="42"/>
      <c r="C9" s="51"/>
      <c r="D9" s="280"/>
      <c r="E9" s="20" t="s">
        <v>604</v>
      </c>
      <c r="F9" s="20" t="s">
        <v>605</v>
      </c>
      <c r="G9" s="21">
        <v>1</v>
      </c>
      <c r="H9" s="21">
        <v>0</v>
      </c>
      <c r="I9" s="21">
        <v>0.4</v>
      </c>
      <c r="J9" s="21">
        <v>0.3</v>
      </c>
      <c r="K9" s="21">
        <v>0.3</v>
      </c>
      <c r="L9" s="64">
        <v>0</v>
      </c>
      <c r="M9" s="21"/>
      <c r="N9" s="21"/>
      <c r="O9" s="22"/>
      <c r="P9" s="13" t="str">
        <f t="shared" si="0"/>
        <v>-</v>
      </c>
      <c r="Q9" s="14">
        <f t="shared" si="1"/>
        <v>0</v>
      </c>
      <c r="R9" s="2"/>
      <c r="T9" s="15"/>
    </row>
    <row r="10" spans="1:20" ht="30.75" thickBot="1" x14ac:dyDescent="0.25">
      <c r="B10" s="42"/>
      <c r="C10" s="51"/>
      <c r="D10" s="280"/>
      <c r="E10" s="20" t="s">
        <v>606</v>
      </c>
      <c r="F10" s="20" t="s">
        <v>607</v>
      </c>
      <c r="G10" s="21">
        <v>1</v>
      </c>
      <c r="H10" s="21">
        <v>0</v>
      </c>
      <c r="I10" s="21">
        <v>0</v>
      </c>
      <c r="J10" s="21">
        <v>1</v>
      </c>
      <c r="K10" s="21">
        <v>0</v>
      </c>
      <c r="L10" s="64">
        <v>0</v>
      </c>
      <c r="M10" s="21"/>
      <c r="N10" s="21"/>
      <c r="O10" s="22"/>
      <c r="P10" s="13" t="str">
        <f t="shared" si="0"/>
        <v>-</v>
      </c>
      <c r="Q10" s="14">
        <f t="shared" si="1"/>
        <v>0</v>
      </c>
      <c r="R10" s="2"/>
      <c r="T10" s="15"/>
    </row>
    <row r="11" spans="1:20" ht="30.75" thickBot="1" x14ac:dyDescent="0.25">
      <c r="B11" s="42"/>
      <c r="C11" s="51"/>
      <c r="D11" s="280"/>
      <c r="E11" s="20" t="s">
        <v>610</v>
      </c>
      <c r="F11" s="20" t="s">
        <v>611</v>
      </c>
      <c r="G11" s="21">
        <v>16.5</v>
      </c>
      <c r="H11" s="21">
        <v>0.2</v>
      </c>
      <c r="I11" s="21">
        <v>0</v>
      </c>
      <c r="J11" s="21">
        <v>0.8</v>
      </c>
      <c r="K11" s="21">
        <v>0</v>
      </c>
      <c r="L11" s="64">
        <v>0</v>
      </c>
      <c r="M11" s="21"/>
      <c r="N11" s="21"/>
      <c r="O11" s="22"/>
      <c r="P11" s="13">
        <f t="shared" si="0"/>
        <v>0</v>
      </c>
      <c r="Q11" s="14">
        <f>IF(((L11+M11+N11+O11)/(G11))&lt;=1,((L11+M11+N11+O11)/(G11)),1)</f>
        <v>0</v>
      </c>
      <c r="R11" s="2"/>
      <c r="T11" s="15"/>
    </row>
    <row r="12" spans="1:20" ht="48.75" customHeight="1" thickBot="1" x14ac:dyDescent="0.25">
      <c r="B12" s="42"/>
      <c r="C12" s="51"/>
      <c r="D12" s="280"/>
      <c r="E12" s="20" t="s">
        <v>612</v>
      </c>
      <c r="F12" s="20" t="s">
        <v>613</v>
      </c>
      <c r="G12" s="21">
        <v>1</v>
      </c>
      <c r="H12" s="21">
        <v>0</v>
      </c>
      <c r="I12" s="21">
        <v>0</v>
      </c>
      <c r="J12" s="21">
        <v>0</v>
      </c>
      <c r="K12" s="21">
        <v>1</v>
      </c>
      <c r="L12" s="64">
        <v>0</v>
      </c>
      <c r="M12" s="21"/>
      <c r="N12" s="21"/>
      <c r="O12" s="22"/>
      <c r="P12" s="13" t="str">
        <f t="shared" si="0"/>
        <v>-</v>
      </c>
      <c r="Q12" s="14">
        <f t="shared" si="1"/>
        <v>0</v>
      </c>
      <c r="R12" s="2"/>
      <c r="T12" s="15"/>
    </row>
    <row r="13" spans="1:20" ht="45.75" thickBot="1" x14ac:dyDescent="0.25">
      <c r="B13" s="42"/>
      <c r="C13" s="51"/>
      <c r="D13" s="280"/>
      <c r="E13" s="20" t="s">
        <v>614</v>
      </c>
      <c r="F13" s="20" t="s">
        <v>615</v>
      </c>
      <c r="G13" s="21">
        <v>1</v>
      </c>
      <c r="H13" s="21">
        <v>0</v>
      </c>
      <c r="I13" s="21">
        <v>0</v>
      </c>
      <c r="J13" s="21">
        <v>0</v>
      </c>
      <c r="K13" s="21">
        <v>1</v>
      </c>
      <c r="L13" s="64">
        <v>0</v>
      </c>
      <c r="M13" s="21"/>
      <c r="N13" s="21"/>
      <c r="O13" s="22"/>
      <c r="P13" s="13" t="str">
        <f t="shared" si="0"/>
        <v>-</v>
      </c>
      <c r="Q13" s="14">
        <f t="shared" si="1"/>
        <v>0</v>
      </c>
      <c r="R13" s="2"/>
      <c r="T13" s="15"/>
    </row>
    <row r="14" spans="1:20" ht="38.25" customHeight="1" thickBot="1" x14ac:dyDescent="0.25">
      <c r="B14" s="42"/>
      <c r="C14" s="51"/>
      <c r="D14" s="280"/>
      <c r="E14" s="20" t="s">
        <v>616</v>
      </c>
      <c r="F14" s="20" t="s">
        <v>617</v>
      </c>
      <c r="G14" s="21">
        <v>9</v>
      </c>
      <c r="H14" s="21">
        <v>1</v>
      </c>
      <c r="I14" s="21">
        <v>4</v>
      </c>
      <c r="J14" s="21">
        <v>4</v>
      </c>
      <c r="K14" s="21">
        <v>0</v>
      </c>
      <c r="L14" s="64">
        <v>0</v>
      </c>
      <c r="M14" s="21"/>
      <c r="N14" s="21"/>
      <c r="O14" s="22"/>
      <c r="P14" s="13">
        <f t="shared" si="0"/>
        <v>0</v>
      </c>
      <c r="Q14" s="14">
        <f t="shared" si="1"/>
        <v>0</v>
      </c>
      <c r="R14" s="2"/>
      <c r="T14" s="15"/>
    </row>
    <row r="15" spans="1:20" ht="30.75" thickBot="1" x14ac:dyDescent="0.25">
      <c r="B15" s="42"/>
      <c r="C15" s="51"/>
      <c r="D15" s="280"/>
      <c r="E15" s="20" t="s">
        <v>620</v>
      </c>
      <c r="F15" s="20" t="s">
        <v>621</v>
      </c>
      <c r="G15" s="21">
        <v>500</v>
      </c>
      <c r="H15" s="21">
        <v>0</v>
      </c>
      <c r="I15" s="21">
        <v>200</v>
      </c>
      <c r="J15" s="21">
        <v>200</v>
      </c>
      <c r="K15" s="21">
        <v>100</v>
      </c>
      <c r="L15" s="64">
        <v>0</v>
      </c>
      <c r="M15" s="21"/>
      <c r="N15" s="21"/>
      <c r="O15" s="22"/>
      <c r="P15" s="13" t="str">
        <f t="shared" si="0"/>
        <v>-</v>
      </c>
      <c r="Q15" s="14">
        <f t="shared" si="1"/>
        <v>0</v>
      </c>
      <c r="R15" s="2"/>
      <c r="T15" s="15"/>
    </row>
    <row r="16" spans="1:20" ht="30.75" thickBot="1" x14ac:dyDescent="0.25">
      <c r="B16" s="42"/>
      <c r="C16" s="51"/>
      <c r="D16" s="280"/>
      <c r="E16" s="20" t="s">
        <v>622</v>
      </c>
      <c r="F16" s="20" t="s">
        <v>623</v>
      </c>
      <c r="G16" s="21">
        <v>500</v>
      </c>
      <c r="H16" s="21">
        <v>0</v>
      </c>
      <c r="I16" s="21">
        <v>200</v>
      </c>
      <c r="J16" s="21">
        <v>200</v>
      </c>
      <c r="K16" s="21">
        <v>100</v>
      </c>
      <c r="L16" s="64">
        <v>0</v>
      </c>
      <c r="M16" s="21"/>
      <c r="N16" s="21"/>
      <c r="O16" s="22"/>
      <c r="P16" s="13" t="str">
        <f t="shared" si="0"/>
        <v>-</v>
      </c>
      <c r="Q16" s="14">
        <f t="shared" si="1"/>
        <v>0</v>
      </c>
      <c r="R16" s="2"/>
      <c r="T16" s="15"/>
    </row>
    <row r="17" spans="2:20" ht="30.75" thickBot="1" x14ac:dyDescent="0.25">
      <c r="B17" s="42"/>
      <c r="C17" s="51"/>
      <c r="D17" s="280"/>
      <c r="E17" s="20" t="s">
        <v>624</v>
      </c>
      <c r="F17" s="20" t="s">
        <v>625</v>
      </c>
      <c r="G17" s="21">
        <v>500</v>
      </c>
      <c r="H17" s="21"/>
      <c r="I17" s="21">
        <v>200</v>
      </c>
      <c r="J17" s="21">
        <v>200</v>
      </c>
      <c r="K17" s="21">
        <v>100</v>
      </c>
      <c r="L17" s="64">
        <v>0</v>
      </c>
      <c r="M17" s="21"/>
      <c r="N17" s="21"/>
      <c r="O17" s="22"/>
      <c r="P17" s="13" t="str">
        <f t="shared" si="0"/>
        <v>-</v>
      </c>
      <c r="Q17" s="14">
        <f t="shared" si="1"/>
        <v>0</v>
      </c>
      <c r="R17" s="2"/>
      <c r="T17" s="15"/>
    </row>
    <row r="18" spans="2:20" ht="30.75" thickBot="1" x14ac:dyDescent="0.25">
      <c r="B18" s="42"/>
      <c r="C18" s="51"/>
      <c r="D18" s="280"/>
      <c r="E18" s="20" t="s">
        <v>626</v>
      </c>
      <c r="F18" s="20" t="s">
        <v>627</v>
      </c>
      <c r="G18" s="21">
        <v>1</v>
      </c>
      <c r="H18" s="21">
        <v>1</v>
      </c>
      <c r="I18" s="21">
        <v>1</v>
      </c>
      <c r="J18" s="21">
        <v>1</v>
      </c>
      <c r="K18" s="21">
        <v>1</v>
      </c>
      <c r="L18" s="64">
        <v>0</v>
      </c>
      <c r="M18" s="21"/>
      <c r="N18" s="21"/>
      <c r="O18" s="22"/>
      <c r="P18" s="13">
        <f t="shared" si="0"/>
        <v>0</v>
      </c>
      <c r="Q18" s="14">
        <f t="shared" si="1"/>
        <v>0</v>
      </c>
      <c r="R18" s="2"/>
      <c r="T18" s="15"/>
    </row>
    <row r="19" spans="2:20" ht="30.75" thickBot="1" x14ac:dyDescent="0.25">
      <c r="B19" s="42"/>
      <c r="C19" s="51"/>
      <c r="D19" s="280"/>
      <c r="E19" s="20" t="s">
        <v>628</v>
      </c>
      <c r="F19" s="20" t="s">
        <v>629</v>
      </c>
      <c r="G19" s="21">
        <v>0.82</v>
      </c>
      <c r="H19" s="21">
        <v>0.08</v>
      </c>
      <c r="I19" s="21">
        <v>0.06</v>
      </c>
      <c r="J19" s="21">
        <v>0.03</v>
      </c>
      <c r="K19" s="21">
        <v>0.03</v>
      </c>
      <c r="L19" s="64">
        <v>0</v>
      </c>
      <c r="M19" s="21"/>
      <c r="N19" s="21"/>
      <c r="O19" s="22"/>
      <c r="P19" s="13">
        <f t="shared" si="0"/>
        <v>0</v>
      </c>
      <c r="Q19" s="14">
        <f t="shared" si="1"/>
        <v>0</v>
      </c>
      <c r="R19" s="2"/>
      <c r="T19" s="15"/>
    </row>
    <row r="20" spans="2:20" ht="30.75" thickBot="1" x14ac:dyDescent="0.25">
      <c r="B20" s="42"/>
      <c r="C20" s="51"/>
      <c r="D20" s="280"/>
      <c r="E20" s="20" t="s">
        <v>630</v>
      </c>
      <c r="F20" s="20" t="s">
        <v>631</v>
      </c>
      <c r="G20" s="21">
        <v>6</v>
      </c>
      <c r="H20" s="21">
        <v>0</v>
      </c>
      <c r="I20" s="21">
        <v>0</v>
      </c>
      <c r="J20" s="21">
        <v>0</v>
      </c>
      <c r="K20" s="21">
        <v>1</v>
      </c>
      <c r="L20" s="64">
        <v>0</v>
      </c>
      <c r="M20" s="21"/>
      <c r="N20" s="21"/>
      <c r="O20" s="22"/>
      <c r="P20" s="13" t="str">
        <f t="shared" si="0"/>
        <v>-</v>
      </c>
      <c r="Q20" s="14">
        <f t="shared" si="1"/>
        <v>0</v>
      </c>
      <c r="R20" s="2"/>
      <c r="T20" s="15"/>
    </row>
    <row r="21" spans="2:20" ht="30.75" thickBot="1" x14ac:dyDescent="0.25">
      <c r="B21" s="42"/>
      <c r="C21" s="51"/>
      <c r="D21" s="280"/>
      <c r="E21" s="20" t="s">
        <v>632</v>
      </c>
      <c r="F21" s="20" t="s">
        <v>633</v>
      </c>
      <c r="G21" s="21">
        <v>1</v>
      </c>
      <c r="H21" s="21">
        <v>1</v>
      </c>
      <c r="I21" s="21">
        <v>1</v>
      </c>
      <c r="J21" s="21">
        <v>1</v>
      </c>
      <c r="K21" s="21">
        <v>1</v>
      </c>
      <c r="L21" s="64">
        <v>0</v>
      </c>
      <c r="M21" s="21"/>
      <c r="N21" s="21"/>
      <c r="O21" s="22"/>
      <c r="P21" s="13">
        <f t="shared" si="0"/>
        <v>0</v>
      </c>
      <c r="Q21" s="14">
        <f t="shared" si="1"/>
        <v>0</v>
      </c>
      <c r="R21" s="2"/>
      <c r="T21" s="15"/>
    </row>
    <row r="22" spans="2:20" ht="30.75" thickBot="1" x14ac:dyDescent="0.25">
      <c r="B22" s="42"/>
      <c r="C22" s="51"/>
      <c r="D22" s="280"/>
      <c r="E22" s="20" t="s">
        <v>634</v>
      </c>
      <c r="F22" s="20" t="s">
        <v>629</v>
      </c>
      <c r="G22" s="21">
        <v>0.2</v>
      </c>
      <c r="H22" s="21">
        <v>0</v>
      </c>
      <c r="I22" s="21">
        <v>0.1</v>
      </c>
      <c r="J22" s="21">
        <v>0.05</v>
      </c>
      <c r="K22" s="21">
        <v>0.05</v>
      </c>
      <c r="L22" s="64">
        <v>0</v>
      </c>
      <c r="M22" s="21"/>
      <c r="N22" s="21"/>
      <c r="O22" s="22"/>
      <c r="P22" s="13" t="str">
        <f t="shared" si="0"/>
        <v>-</v>
      </c>
      <c r="Q22" s="14">
        <f t="shared" si="1"/>
        <v>0</v>
      </c>
      <c r="R22" s="2"/>
      <c r="T22" s="15"/>
    </row>
    <row r="23" spans="2:20" ht="45.75" thickBot="1" x14ac:dyDescent="0.25">
      <c r="B23" s="42"/>
      <c r="C23" s="51"/>
      <c r="D23" s="280"/>
      <c r="E23" s="20" t="s">
        <v>635</v>
      </c>
      <c r="F23" s="20" t="s">
        <v>636</v>
      </c>
      <c r="G23" s="21">
        <v>380</v>
      </c>
      <c r="H23" s="21">
        <v>0</v>
      </c>
      <c r="I23" s="21">
        <v>100</v>
      </c>
      <c r="J23" s="21">
        <v>100</v>
      </c>
      <c r="K23" s="21">
        <v>50</v>
      </c>
      <c r="L23" s="64">
        <v>0</v>
      </c>
      <c r="M23" s="21"/>
      <c r="N23" s="21"/>
      <c r="O23" s="22"/>
      <c r="P23" s="13" t="str">
        <f t="shared" si="0"/>
        <v>-</v>
      </c>
      <c r="Q23" s="14">
        <f t="shared" si="1"/>
        <v>0</v>
      </c>
      <c r="R23" s="2"/>
      <c r="T23" s="15"/>
    </row>
    <row r="24" spans="2:20" ht="30.75" thickBot="1" x14ac:dyDescent="0.25">
      <c r="B24" s="42"/>
      <c r="C24" s="51"/>
      <c r="D24" s="280"/>
      <c r="E24" s="20" t="s">
        <v>637</v>
      </c>
      <c r="F24" s="20" t="s">
        <v>638</v>
      </c>
      <c r="G24" s="21">
        <v>2550</v>
      </c>
      <c r="H24" s="21">
        <v>15</v>
      </c>
      <c r="I24" s="21">
        <v>15</v>
      </c>
      <c r="J24" s="21">
        <v>10</v>
      </c>
      <c r="K24" s="21">
        <v>10</v>
      </c>
      <c r="L24" s="64">
        <v>0</v>
      </c>
      <c r="M24" s="21"/>
      <c r="N24" s="21"/>
      <c r="O24" s="22"/>
      <c r="P24" s="13">
        <f t="shared" si="0"/>
        <v>0</v>
      </c>
      <c r="Q24" s="14">
        <f t="shared" si="1"/>
        <v>0</v>
      </c>
      <c r="R24" s="2"/>
      <c r="T24" s="15"/>
    </row>
    <row r="25" spans="2:20" ht="30.75" thickBot="1" x14ac:dyDescent="0.25">
      <c r="B25" s="42"/>
      <c r="C25" s="51"/>
      <c r="D25" s="280"/>
      <c r="E25" s="20" t="s">
        <v>639</v>
      </c>
      <c r="F25" s="20" t="s">
        <v>640</v>
      </c>
      <c r="G25" s="21">
        <v>5.5</v>
      </c>
      <c r="H25" s="21">
        <v>0</v>
      </c>
      <c r="I25" s="21">
        <v>0.5</v>
      </c>
      <c r="J25" s="21">
        <v>0.3</v>
      </c>
      <c r="K25" s="21">
        <v>0.2</v>
      </c>
      <c r="L25" s="64">
        <v>0</v>
      </c>
      <c r="M25" s="21"/>
      <c r="N25" s="21"/>
      <c r="O25" s="22"/>
      <c r="P25" s="13" t="str">
        <f t="shared" si="0"/>
        <v>-</v>
      </c>
      <c r="Q25" s="14">
        <f t="shared" si="1"/>
        <v>0</v>
      </c>
      <c r="R25" s="2"/>
      <c r="T25" s="15"/>
    </row>
    <row r="26" spans="2:20" ht="30.75" thickBot="1" x14ac:dyDescent="0.25">
      <c r="B26" s="42"/>
      <c r="C26" s="51"/>
      <c r="D26" s="280"/>
      <c r="E26" s="20" t="s">
        <v>641</v>
      </c>
      <c r="F26" s="20" t="s">
        <v>642</v>
      </c>
      <c r="G26" s="21">
        <v>2</v>
      </c>
      <c r="H26" s="21">
        <v>0</v>
      </c>
      <c r="I26" s="21">
        <v>0</v>
      </c>
      <c r="J26" s="21">
        <v>1</v>
      </c>
      <c r="K26" s="21">
        <v>0</v>
      </c>
      <c r="L26" s="64">
        <v>0</v>
      </c>
      <c r="M26" s="21"/>
      <c r="N26" s="21"/>
      <c r="O26" s="22"/>
      <c r="P26" s="13" t="str">
        <f t="shared" si="0"/>
        <v>-</v>
      </c>
      <c r="Q26" s="14">
        <f t="shared" si="1"/>
        <v>0</v>
      </c>
      <c r="R26" s="2"/>
      <c r="T26" s="15"/>
    </row>
    <row r="27" spans="2:20" ht="30.75" thickBot="1" x14ac:dyDescent="0.25">
      <c r="B27" s="42"/>
      <c r="C27" s="51"/>
      <c r="D27" s="280"/>
      <c r="E27" s="20" t="s">
        <v>643</v>
      </c>
      <c r="F27" s="20" t="s">
        <v>644</v>
      </c>
      <c r="G27" s="21">
        <v>0.8</v>
      </c>
      <c r="H27" s="21">
        <v>7.4999999999999997E-3</v>
      </c>
      <c r="I27" s="21">
        <v>7.4999999999999997E-3</v>
      </c>
      <c r="J27" s="21">
        <v>7.4999999999999997E-3</v>
      </c>
      <c r="K27" s="21">
        <v>7.4999999999999997E-3</v>
      </c>
      <c r="L27" s="64">
        <v>0</v>
      </c>
      <c r="M27" s="21"/>
      <c r="N27" s="21"/>
      <c r="O27" s="22"/>
      <c r="P27" s="13">
        <f t="shared" si="0"/>
        <v>0</v>
      </c>
      <c r="Q27" s="14">
        <f t="shared" si="1"/>
        <v>0</v>
      </c>
      <c r="R27" s="2"/>
      <c r="T27" s="15"/>
    </row>
    <row r="28" spans="2:20" ht="30.75" thickBot="1" x14ac:dyDescent="0.25">
      <c r="B28" s="42"/>
      <c r="C28" s="51"/>
      <c r="D28" s="280"/>
      <c r="E28" s="20" t="s">
        <v>645</v>
      </c>
      <c r="F28" s="20" t="s">
        <v>646</v>
      </c>
      <c r="G28" s="21">
        <v>1</v>
      </c>
      <c r="H28" s="21">
        <v>0</v>
      </c>
      <c r="I28" s="21">
        <v>0</v>
      </c>
      <c r="J28" s="21">
        <v>0</v>
      </c>
      <c r="K28" s="21">
        <v>1</v>
      </c>
      <c r="L28" s="64">
        <v>0</v>
      </c>
      <c r="M28" s="21"/>
      <c r="N28" s="21"/>
      <c r="O28" s="22"/>
      <c r="P28" s="13" t="str">
        <f t="shared" si="0"/>
        <v>-</v>
      </c>
      <c r="Q28" s="14">
        <f t="shared" si="1"/>
        <v>0</v>
      </c>
      <c r="R28" s="2"/>
      <c r="T28" s="15"/>
    </row>
    <row r="29" spans="2:20" ht="30.75" thickBot="1" x14ac:dyDescent="0.25">
      <c r="B29" s="42"/>
      <c r="C29" s="51"/>
      <c r="D29" s="280"/>
      <c r="E29" s="20" t="s">
        <v>647</v>
      </c>
      <c r="F29" s="20" t="s">
        <v>648</v>
      </c>
      <c r="G29" s="21">
        <v>0.4</v>
      </c>
      <c r="H29" s="21">
        <v>0.02</v>
      </c>
      <c r="I29" s="21">
        <v>0.04</v>
      </c>
      <c r="J29" s="21">
        <v>0.04</v>
      </c>
      <c r="K29" s="21">
        <v>0</v>
      </c>
      <c r="L29" s="64">
        <v>0</v>
      </c>
      <c r="M29" s="21"/>
      <c r="N29" s="21"/>
      <c r="O29" s="22"/>
      <c r="P29" s="13">
        <f t="shared" si="0"/>
        <v>0</v>
      </c>
      <c r="Q29" s="14">
        <f t="shared" si="1"/>
        <v>0</v>
      </c>
      <c r="R29" s="2"/>
      <c r="T29" s="15"/>
    </row>
    <row r="30" spans="2:20" ht="48" thickBot="1" x14ac:dyDescent="0.25">
      <c r="B30" s="272" t="s">
        <v>91</v>
      </c>
      <c r="C30" s="272" t="s">
        <v>92</v>
      </c>
      <c r="D30" s="274" t="s">
        <v>168</v>
      </c>
      <c r="E30" s="33" t="s">
        <v>15</v>
      </c>
      <c r="F30" s="47"/>
      <c r="G30" s="276" t="s">
        <v>16</v>
      </c>
      <c r="H30" s="59" t="s">
        <v>44</v>
      </c>
      <c r="I30" s="33" t="s">
        <v>45</v>
      </c>
      <c r="J30" s="34" t="s">
        <v>46</v>
      </c>
      <c r="K30" s="34" t="s">
        <v>40</v>
      </c>
      <c r="L30" s="65" t="s">
        <v>37</v>
      </c>
      <c r="M30" s="33" t="s">
        <v>38</v>
      </c>
      <c r="N30" s="34" t="s">
        <v>39</v>
      </c>
      <c r="O30" s="34" t="s">
        <v>40</v>
      </c>
      <c r="P30" s="35" t="s">
        <v>17</v>
      </c>
      <c r="Q30" s="36" t="s">
        <v>12</v>
      </c>
    </row>
    <row r="31" spans="2:20" ht="23.25" customHeight="1" thickBot="1" x14ac:dyDescent="0.25">
      <c r="B31" s="273"/>
      <c r="C31" s="273"/>
      <c r="D31" s="275"/>
      <c r="E31" s="37">
        <f>COUNTA(E4:E29)</f>
        <v>26</v>
      </c>
      <c r="F31" s="48"/>
      <c r="G31" s="277"/>
      <c r="H31" s="39">
        <f t="shared" ref="H31:O31" si="2">COUNTIF(H4:H29,"&gt;0")</f>
        <v>9</v>
      </c>
      <c r="I31" s="39">
        <f t="shared" si="2"/>
        <v>18</v>
      </c>
      <c r="J31" s="39">
        <f t="shared" si="2"/>
        <v>20</v>
      </c>
      <c r="K31" s="39">
        <f t="shared" si="2"/>
        <v>19</v>
      </c>
      <c r="L31" s="66">
        <f t="shared" si="2"/>
        <v>0</v>
      </c>
      <c r="M31" s="39">
        <f t="shared" si="2"/>
        <v>0</v>
      </c>
      <c r="N31" s="39">
        <f t="shared" si="2"/>
        <v>0</v>
      </c>
      <c r="O31" s="39">
        <f t="shared" si="2"/>
        <v>0</v>
      </c>
      <c r="P31" s="40">
        <f>AVERAGE(P4:P29)</f>
        <v>0</v>
      </c>
      <c r="Q31" s="40">
        <f>AVERAGE(Q4:Q29)</f>
        <v>0</v>
      </c>
    </row>
    <row r="32" spans="2:20" ht="27.75" customHeight="1" x14ac:dyDescent="0.2"/>
    <row r="34" ht="12" customHeight="1" x14ac:dyDescent="0.2"/>
    <row r="35" ht="55.5" customHeight="1" x14ac:dyDescent="0.2"/>
  </sheetData>
  <autoFilter ref="B3:Q31">
    <filterColumn colId="14">
      <colorFilter dxfId="837"/>
    </filterColumn>
  </autoFilter>
  <mergeCells count="6">
    <mergeCell ref="B30:B31"/>
    <mergeCell ref="C30:C31"/>
    <mergeCell ref="D30:D31"/>
    <mergeCell ref="G30:G31"/>
    <mergeCell ref="B1:Q1"/>
    <mergeCell ref="D4:D29"/>
  </mergeCells>
  <conditionalFormatting sqref="P4:Q29">
    <cfRule type="cellIs" dxfId="836" priority="53" operator="equal">
      <formula>"-"</formula>
    </cfRule>
    <cfRule type="cellIs" dxfId="835" priority="54" operator="between">
      <formula>0.9</formula>
      <formula>1</formula>
    </cfRule>
    <cfRule type="cellIs" dxfId="834" priority="55" operator="between">
      <formula>0.7</formula>
      <formula>0.899</formula>
    </cfRule>
    <cfRule type="cellIs" dxfId="833" priority="56" operator="between">
      <formula>0</formula>
      <formula>0.699</formula>
    </cfRule>
  </conditionalFormatting>
  <conditionalFormatting sqref="P4:Q29">
    <cfRule type="cellIs" dxfId="832" priority="49" operator="equal">
      <formula>"-"</formula>
    </cfRule>
    <cfRule type="cellIs" dxfId="831" priority="50" operator="lessThan">
      <formula>0.699</formula>
    </cfRule>
    <cfRule type="cellIs" dxfId="830" priority="51" operator="between">
      <formula>0.7</formula>
      <formula>0.8999</formula>
    </cfRule>
    <cfRule type="cellIs" dxfId="829" priority="52" operator="between">
      <formula>0.9</formula>
      <formula>1</formula>
    </cfRule>
  </conditionalFormatting>
  <conditionalFormatting sqref="P4:Q29">
    <cfRule type="cellIs" dxfId="828" priority="45" operator="equal">
      <formula>"-"</formula>
    </cfRule>
    <cfRule type="cellIs" dxfId="827" priority="46" operator="lessThan">
      <formula>0.69999</formula>
    </cfRule>
    <cfRule type="cellIs" dxfId="826" priority="47" operator="between">
      <formula>0.7</formula>
      <formula>0.8999</formula>
    </cfRule>
    <cfRule type="cellIs" dxfId="825" priority="48" operator="between">
      <formula>0.9</formula>
      <formula>1</formula>
    </cfRule>
  </conditionalFormatting>
  <conditionalFormatting sqref="P4:Q29">
    <cfRule type="cellIs" dxfId="824" priority="41" operator="equal">
      <formula>"-"</formula>
    </cfRule>
    <cfRule type="cellIs" dxfId="823" priority="42" operator="between">
      <formula>0.9</formula>
      <formula>1</formula>
    </cfRule>
    <cfRule type="cellIs" dxfId="822" priority="43" operator="between">
      <formula>0.7</formula>
      <formula>0.899</formula>
    </cfRule>
    <cfRule type="cellIs" dxfId="821" priority="44" operator="lessThan">
      <formula>0.699</formula>
    </cfRule>
  </conditionalFormatting>
  <conditionalFormatting sqref="P4:Q29">
    <cfRule type="cellIs" dxfId="820" priority="37" operator="equal">
      <formula>"-"</formula>
    </cfRule>
    <cfRule type="cellIs" dxfId="819" priority="38" operator="lessThan">
      <formula>0.699</formula>
    </cfRule>
    <cfRule type="cellIs" dxfId="818" priority="39" operator="between">
      <formula>0.9</formula>
      <formula>1</formula>
    </cfRule>
    <cfRule type="cellIs" dxfId="817" priority="40" operator="between">
      <formula>0.7</formula>
      <formula>"89.99%"</formula>
    </cfRule>
  </conditionalFormatting>
  <conditionalFormatting sqref="P4:Q29">
    <cfRule type="cellIs" dxfId="816" priority="33" operator="equal">
      <formula>"-"</formula>
    </cfRule>
    <cfRule type="cellIs" dxfId="815" priority="34" operator="lessThan">
      <formula>0.699</formula>
    </cfRule>
    <cfRule type="cellIs" dxfId="814" priority="35" operator="between">
      <formula>0.7</formula>
      <formula>0.899</formula>
    </cfRule>
    <cfRule type="cellIs" dxfId="813" priority="36" operator="between">
      <formula>0.9</formula>
      <formula>1</formula>
    </cfRule>
  </conditionalFormatting>
  <conditionalFormatting sqref="P4:Q29">
    <cfRule type="cellIs" dxfId="812" priority="29" operator="equal">
      <formula>"-"</formula>
    </cfRule>
    <cfRule type="cellIs" dxfId="811" priority="30" operator="lessThan">
      <formula>0.699</formula>
    </cfRule>
    <cfRule type="cellIs" dxfId="810" priority="31" operator="between">
      <formula>0.7</formula>
      <formula>0.9166666</formula>
    </cfRule>
    <cfRule type="cellIs" dxfId="809" priority="32"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07"/>
  <sheetViews>
    <sheetView zoomScale="70" zoomScaleNormal="70" zoomScaleSheetLayoutView="70" workbookViewId="0">
      <selection activeCell="E17" sqref="E17"/>
    </sheetView>
  </sheetViews>
  <sheetFormatPr baseColWidth="10" defaultColWidth="11.42578125" defaultRowHeight="15" x14ac:dyDescent="0.2"/>
  <cols>
    <col min="1" max="1" width="2.85546875" style="1" customWidth="1"/>
    <col min="2" max="2" width="22.42578125" style="1" customWidth="1"/>
    <col min="3" max="3" width="16.85546875" style="1" customWidth="1"/>
    <col min="4" max="4" width="23" style="1" customWidth="1"/>
    <col min="5" max="5" width="38.42578125" style="1" customWidth="1"/>
    <col min="6" max="6" width="62.7109375" style="1" hidden="1" customWidth="1"/>
    <col min="7" max="7" width="19.5703125" style="1" customWidth="1"/>
    <col min="8" max="8" width="17.140625" style="1" customWidth="1"/>
    <col min="9" max="9" width="18.140625" style="1" customWidth="1"/>
    <col min="10" max="10" width="23.42578125" style="1" customWidth="1"/>
    <col min="11" max="11" width="20.140625" style="1" customWidth="1"/>
    <col min="12" max="12" width="20.85546875" style="67" customWidth="1"/>
    <col min="13" max="13" width="24.42578125" style="1" customWidth="1"/>
    <col min="14" max="15" width="0.42578125" style="1" customWidth="1"/>
    <col min="16" max="16" width="15.7109375" style="1" customWidth="1"/>
    <col min="17" max="17" width="19.85546875" style="1" customWidth="1"/>
    <col min="18" max="18" width="14.7109375" style="1" customWidth="1"/>
    <col min="19" max="19" width="11.42578125" style="1" customWidth="1"/>
    <col min="20" max="16384" width="11.42578125" style="1"/>
  </cols>
  <sheetData>
    <row r="1" spans="1:21" ht="42" customHeight="1" x14ac:dyDescent="0.2">
      <c r="B1" s="278" t="s">
        <v>583</v>
      </c>
      <c r="C1" s="278"/>
      <c r="D1" s="278"/>
      <c r="E1" s="278"/>
      <c r="F1" s="278"/>
      <c r="G1" s="278"/>
      <c r="H1" s="278"/>
      <c r="I1" s="278"/>
      <c r="J1" s="278"/>
      <c r="K1" s="278"/>
      <c r="L1" s="278"/>
      <c r="M1" s="278"/>
      <c r="N1" s="278"/>
      <c r="O1" s="278"/>
      <c r="P1" s="278"/>
      <c r="Q1" s="278"/>
    </row>
    <row r="2" spans="1:21" ht="16.5" thickBot="1" x14ac:dyDescent="0.25">
      <c r="D2" s="2"/>
      <c r="E2" s="3"/>
      <c r="F2" s="3"/>
      <c r="G2" s="3"/>
      <c r="H2" s="3"/>
      <c r="I2" s="3"/>
      <c r="J2" s="3"/>
      <c r="K2" s="3"/>
      <c r="L2" s="223"/>
      <c r="M2" s="3"/>
      <c r="N2" s="3"/>
      <c r="O2" s="3"/>
      <c r="P2" s="3"/>
      <c r="Q2" s="3"/>
    </row>
    <row r="3" spans="1:21" ht="54" customHeight="1" thickBot="1" x14ac:dyDescent="0.25">
      <c r="B3" s="198" t="s">
        <v>0</v>
      </c>
      <c r="C3" s="198" t="s">
        <v>36</v>
      </c>
      <c r="D3" s="217" t="s">
        <v>1</v>
      </c>
      <c r="E3" s="218" t="s">
        <v>2</v>
      </c>
      <c r="F3" s="218" t="s">
        <v>18</v>
      </c>
      <c r="G3" s="219" t="s">
        <v>3</v>
      </c>
      <c r="H3" s="219" t="s">
        <v>4</v>
      </c>
      <c r="I3" s="219" t="s">
        <v>5</v>
      </c>
      <c r="J3" s="212" t="s">
        <v>6</v>
      </c>
      <c r="K3" s="7" t="s">
        <v>7</v>
      </c>
      <c r="L3" s="61" t="s">
        <v>8</v>
      </c>
      <c r="M3" s="7" t="s">
        <v>9</v>
      </c>
      <c r="N3" s="7" t="s">
        <v>10</v>
      </c>
      <c r="O3" s="7" t="s">
        <v>11</v>
      </c>
      <c r="P3" s="8" t="s">
        <v>17</v>
      </c>
      <c r="Q3" s="8" t="s">
        <v>1361</v>
      </c>
      <c r="R3" s="9" t="s">
        <v>12</v>
      </c>
    </row>
    <row r="4" spans="1:21" ht="90" customHeight="1" thickBot="1" x14ac:dyDescent="0.25">
      <c r="A4" s="2"/>
      <c r="B4" s="226" t="s">
        <v>1294</v>
      </c>
      <c r="C4" s="227" t="s">
        <v>1300</v>
      </c>
      <c r="D4" s="220" t="s">
        <v>586</v>
      </c>
      <c r="E4" s="221" t="s">
        <v>584</v>
      </c>
      <c r="F4" s="221" t="s">
        <v>585</v>
      </c>
      <c r="G4" s="222">
        <v>964961780992</v>
      </c>
      <c r="H4" s="222">
        <v>224152379190</v>
      </c>
      <c r="I4" s="222">
        <v>241172945248</v>
      </c>
      <c r="J4" s="213">
        <v>241172945248</v>
      </c>
      <c r="K4" s="210">
        <v>241172945248</v>
      </c>
      <c r="L4" s="211">
        <v>231301787794</v>
      </c>
      <c r="M4" s="255">
        <v>92903099866</v>
      </c>
      <c r="N4" s="199"/>
      <c r="O4" s="200"/>
      <c r="P4" s="201">
        <f>IF(H4=0,"-",IF((L4/H4)&lt;=1,(L4/H4),1))</f>
        <v>1</v>
      </c>
      <c r="Q4" s="13">
        <f>IF(I4=0,"-",IF((M4/I4)&lt;=1,(M4/I4),1))</f>
        <v>0.38521360582326936</v>
      </c>
      <c r="R4" s="201">
        <f>IF(((L4+M4+N4+O4)/(G4))&lt;=1,((L4+M4+N4+O4)/(G4)),1)</f>
        <v>0.33597692058509393</v>
      </c>
      <c r="S4" s="2"/>
      <c r="U4" s="15"/>
    </row>
    <row r="5" spans="1:21" ht="51" customHeight="1" thickBot="1" x14ac:dyDescent="0.25">
      <c r="B5" s="356" t="s">
        <v>91</v>
      </c>
      <c r="C5" s="356" t="s">
        <v>92</v>
      </c>
      <c r="D5" s="356" t="s">
        <v>93</v>
      </c>
      <c r="E5" s="209" t="s">
        <v>15</v>
      </c>
      <c r="F5" s="209"/>
      <c r="G5" s="356" t="s">
        <v>16</v>
      </c>
      <c r="H5" s="209" t="s">
        <v>44</v>
      </c>
      <c r="I5" s="209" t="s">
        <v>45</v>
      </c>
      <c r="J5" s="47" t="s">
        <v>46</v>
      </c>
      <c r="K5" s="34" t="s">
        <v>40</v>
      </c>
      <c r="L5" s="65" t="s">
        <v>37</v>
      </c>
      <c r="M5" s="33" t="s">
        <v>38</v>
      </c>
      <c r="N5" s="34" t="s">
        <v>39</v>
      </c>
      <c r="O5" s="34" t="s">
        <v>40</v>
      </c>
      <c r="P5" s="35" t="s">
        <v>17</v>
      </c>
      <c r="Q5" s="35" t="s">
        <v>1361</v>
      </c>
      <c r="R5" s="36" t="s">
        <v>12</v>
      </c>
    </row>
    <row r="6" spans="1:21" ht="24.75" customHeight="1" thickBot="1" x14ac:dyDescent="0.25">
      <c r="B6" s="356"/>
      <c r="C6" s="356"/>
      <c r="D6" s="356"/>
      <c r="E6" s="209">
        <f>COUNTA(E4:E4)</f>
        <v>1</v>
      </c>
      <c r="F6" s="209"/>
      <c r="G6" s="356"/>
      <c r="H6" s="209">
        <f t="shared" ref="H6:O6" si="0">COUNTIF(H4:H4,"&gt;0")</f>
        <v>1</v>
      </c>
      <c r="I6" s="209">
        <f t="shared" si="0"/>
        <v>1</v>
      </c>
      <c r="J6" s="214">
        <f t="shared" si="0"/>
        <v>1</v>
      </c>
      <c r="K6" s="39">
        <f t="shared" si="0"/>
        <v>1</v>
      </c>
      <c r="L6" s="66">
        <f t="shared" si="0"/>
        <v>1</v>
      </c>
      <c r="M6" s="39">
        <f t="shared" si="0"/>
        <v>1</v>
      </c>
      <c r="N6" s="39">
        <f t="shared" si="0"/>
        <v>0</v>
      </c>
      <c r="O6" s="39">
        <f t="shared" si="0"/>
        <v>0</v>
      </c>
      <c r="P6" s="40">
        <f>AVERAGE(P4:P4)</f>
        <v>1</v>
      </c>
      <c r="Q6" s="40">
        <f>AVERAGE(Q4:Q4)</f>
        <v>0.38521360582326936</v>
      </c>
      <c r="R6" s="40">
        <f>AVERAGE(R4:R4)</f>
        <v>0.33597692058509393</v>
      </c>
    </row>
    <row r="7" spans="1:21" ht="48" customHeight="1" thickBot="1" x14ac:dyDescent="0.25">
      <c r="B7" s="353" t="s">
        <v>1356</v>
      </c>
      <c r="C7" s="353"/>
      <c r="D7" s="353"/>
      <c r="E7" s="353" t="s">
        <v>1333</v>
      </c>
      <c r="F7" s="353"/>
      <c r="G7" s="353"/>
      <c r="H7" s="353"/>
      <c r="I7" s="353"/>
      <c r="J7" s="215" t="s">
        <v>1273</v>
      </c>
      <c r="K7" s="183" t="s">
        <v>1274</v>
      </c>
      <c r="L7" s="183" t="s">
        <v>1275</v>
      </c>
      <c r="M7" s="183"/>
      <c r="N7" s="183"/>
      <c r="O7" s="183"/>
      <c r="P7" s="183" t="s">
        <v>1276</v>
      </c>
      <c r="Q7" s="184" t="s">
        <v>1277</v>
      </c>
    </row>
    <row r="8" spans="1:21" ht="52.5" customHeight="1" thickBot="1" x14ac:dyDescent="0.25">
      <c r="B8" s="354" t="s">
        <v>1325</v>
      </c>
      <c r="C8" s="354"/>
      <c r="D8" s="354"/>
      <c r="E8" s="354" t="s">
        <v>1292</v>
      </c>
      <c r="F8" s="354"/>
      <c r="G8" s="355"/>
      <c r="H8" s="355"/>
      <c r="I8" s="355"/>
      <c r="J8" s="216"/>
      <c r="K8" s="186"/>
      <c r="L8" s="187"/>
      <c r="M8" s="188"/>
      <c r="N8" s="188"/>
      <c r="O8" s="188"/>
      <c r="P8" s="189"/>
      <c r="Q8" s="190"/>
    </row>
    <row r="9" spans="1:21" ht="55.5" customHeight="1" x14ac:dyDescent="0.2">
      <c r="L9" s="2"/>
    </row>
    <row r="10" spans="1:21" x14ac:dyDescent="0.2">
      <c r="L10" s="2"/>
    </row>
    <row r="11" spans="1:21" x14ac:dyDescent="0.2">
      <c r="L11" s="2"/>
    </row>
    <row r="12" spans="1:21" x14ac:dyDescent="0.2">
      <c r="L12" s="2"/>
    </row>
    <row r="13" spans="1:21" x14ac:dyDescent="0.2">
      <c r="L13" s="2"/>
    </row>
    <row r="14" spans="1:21" x14ac:dyDescent="0.2">
      <c r="L14" s="2"/>
    </row>
    <row r="15" spans="1:21" x14ac:dyDescent="0.2">
      <c r="L15" s="2"/>
    </row>
    <row r="16" spans="1:21" x14ac:dyDescent="0.2">
      <c r="L16" s="2"/>
    </row>
    <row r="17" spans="12:12" x14ac:dyDescent="0.2">
      <c r="L17" s="2"/>
    </row>
    <row r="18" spans="12:12" x14ac:dyDescent="0.2">
      <c r="L18" s="2"/>
    </row>
    <row r="19" spans="12:12" x14ac:dyDescent="0.2">
      <c r="L19" s="2"/>
    </row>
    <row r="20" spans="12:12" x14ac:dyDescent="0.2">
      <c r="L20" s="2"/>
    </row>
    <row r="21" spans="12:12" x14ac:dyDescent="0.2">
      <c r="L21" s="2"/>
    </row>
    <row r="22" spans="12:12" x14ac:dyDescent="0.2">
      <c r="L22" s="2"/>
    </row>
    <row r="23" spans="12:12" x14ac:dyDescent="0.2">
      <c r="L23" s="2"/>
    </row>
    <row r="24" spans="12:12" x14ac:dyDescent="0.2">
      <c r="L24" s="2"/>
    </row>
    <row r="25" spans="12:12" x14ac:dyDescent="0.2">
      <c r="L25" s="2"/>
    </row>
    <row r="26" spans="12:12" x14ac:dyDescent="0.2">
      <c r="L26" s="2"/>
    </row>
    <row r="27" spans="12:12" x14ac:dyDescent="0.2">
      <c r="L27" s="2"/>
    </row>
    <row r="28" spans="12:12" x14ac:dyDescent="0.2">
      <c r="L28" s="2"/>
    </row>
    <row r="29" spans="12:12" x14ac:dyDescent="0.2">
      <c r="L29" s="2"/>
    </row>
    <row r="30" spans="12:12" x14ac:dyDescent="0.2">
      <c r="L30" s="2"/>
    </row>
    <row r="31" spans="12:12" x14ac:dyDescent="0.2">
      <c r="L31" s="2"/>
    </row>
    <row r="32" spans="12:12" x14ac:dyDescent="0.2">
      <c r="L32" s="2"/>
    </row>
    <row r="33" spans="12:12" x14ac:dyDescent="0.2">
      <c r="L33" s="2"/>
    </row>
    <row r="34" spans="12:12" x14ac:dyDescent="0.2">
      <c r="L34" s="2"/>
    </row>
    <row r="35" spans="12:12" x14ac:dyDescent="0.2">
      <c r="L35" s="2"/>
    </row>
    <row r="36" spans="12:12" x14ac:dyDescent="0.2">
      <c r="L36" s="2"/>
    </row>
    <row r="37" spans="12:12" x14ac:dyDescent="0.2">
      <c r="L37" s="2"/>
    </row>
    <row r="38" spans="12:12" x14ac:dyDescent="0.2">
      <c r="L38" s="2"/>
    </row>
    <row r="39" spans="12:12" x14ac:dyDescent="0.2">
      <c r="L39" s="2"/>
    </row>
    <row r="40" spans="12:12" x14ac:dyDescent="0.2">
      <c r="L40" s="2"/>
    </row>
    <row r="41" spans="12:12" x14ac:dyDescent="0.2">
      <c r="L41" s="2"/>
    </row>
    <row r="42" spans="12:12" x14ac:dyDescent="0.2">
      <c r="L42" s="2"/>
    </row>
    <row r="43" spans="12:12" x14ac:dyDescent="0.2">
      <c r="L43" s="2"/>
    </row>
    <row r="44" spans="12:12" x14ac:dyDescent="0.2">
      <c r="L44" s="2"/>
    </row>
    <row r="45" spans="12:12" x14ac:dyDescent="0.2">
      <c r="L45" s="2"/>
    </row>
    <row r="46" spans="12:12" x14ac:dyDescent="0.2">
      <c r="L46" s="2"/>
    </row>
    <row r="47" spans="12:12" x14ac:dyDescent="0.2">
      <c r="L47" s="2"/>
    </row>
    <row r="48" spans="12:12" x14ac:dyDescent="0.2">
      <c r="L48" s="2"/>
    </row>
    <row r="49" spans="12:12" x14ac:dyDescent="0.2">
      <c r="L49" s="2"/>
    </row>
    <row r="50" spans="12:12" x14ac:dyDescent="0.2">
      <c r="L50" s="2"/>
    </row>
    <row r="51" spans="12:12" x14ac:dyDescent="0.2">
      <c r="L51" s="2"/>
    </row>
    <row r="52" spans="12:12" x14ac:dyDescent="0.2">
      <c r="L52" s="2"/>
    </row>
    <row r="53" spans="12:12" x14ac:dyDescent="0.2">
      <c r="L53" s="2"/>
    </row>
    <row r="54" spans="12:12" x14ac:dyDescent="0.2">
      <c r="L54" s="2"/>
    </row>
    <row r="55" spans="12:12" x14ac:dyDescent="0.2">
      <c r="L55" s="2"/>
    </row>
    <row r="56" spans="12:12" x14ac:dyDescent="0.2">
      <c r="L56" s="2"/>
    </row>
    <row r="57" spans="12:12" x14ac:dyDescent="0.2">
      <c r="L57" s="2"/>
    </row>
    <row r="58" spans="12:12" x14ac:dyDescent="0.2">
      <c r="L58" s="2"/>
    </row>
    <row r="59" spans="12:12" x14ac:dyDescent="0.2">
      <c r="L59" s="2"/>
    </row>
    <row r="60" spans="12:12" x14ac:dyDescent="0.2">
      <c r="L60" s="2"/>
    </row>
    <row r="61" spans="12:12" x14ac:dyDescent="0.2">
      <c r="L61" s="2"/>
    </row>
    <row r="62" spans="12:12" x14ac:dyDescent="0.2">
      <c r="L62" s="2"/>
    </row>
    <row r="63" spans="12:12" x14ac:dyDescent="0.2">
      <c r="L63" s="2"/>
    </row>
    <row r="64" spans="12:12" x14ac:dyDescent="0.2">
      <c r="L64" s="2"/>
    </row>
    <row r="65" spans="12:12" x14ac:dyDescent="0.2">
      <c r="L65" s="2"/>
    </row>
    <row r="66" spans="12:12" x14ac:dyDescent="0.2">
      <c r="L66" s="2"/>
    </row>
    <row r="67" spans="12:12" x14ac:dyDescent="0.2">
      <c r="L67" s="2"/>
    </row>
    <row r="68" spans="12:12" x14ac:dyDescent="0.2">
      <c r="L68" s="2"/>
    </row>
    <row r="69" spans="12:12" x14ac:dyDescent="0.2">
      <c r="L69" s="2"/>
    </row>
    <row r="70" spans="12:12" x14ac:dyDescent="0.2">
      <c r="L70" s="2"/>
    </row>
    <row r="71" spans="12:12" x14ac:dyDescent="0.2">
      <c r="L71" s="2"/>
    </row>
    <row r="72" spans="12:12" x14ac:dyDescent="0.2">
      <c r="L72" s="2"/>
    </row>
    <row r="73" spans="12:12" x14ac:dyDescent="0.2">
      <c r="L73" s="2"/>
    </row>
    <row r="74" spans="12:12" x14ac:dyDescent="0.2">
      <c r="L74" s="2"/>
    </row>
    <row r="75" spans="12:12" x14ac:dyDescent="0.2">
      <c r="L75" s="2"/>
    </row>
    <row r="76" spans="12:12" x14ac:dyDescent="0.2">
      <c r="L76" s="2"/>
    </row>
    <row r="77" spans="12:12" x14ac:dyDescent="0.2">
      <c r="L77" s="2"/>
    </row>
    <row r="78" spans="12:12" x14ac:dyDescent="0.2">
      <c r="L78" s="2"/>
    </row>
    <row r="79" spans="12:12" x14ac:dyDescent="0.2">
      <c r="L79" s="2"/>
    </row>
    <row r="80" spans="12:12" x14ac:dyDescent="0.2">
      <c r="L80" s="2"/>
    </row>
    <row r="81" spans="12:12" x14ac:dyDescent="0.2">
      <c r="L81" s="2"/>
    </row>
    <row r="82" spans="12:12" x14ac:dyDescent="0.2">
      <c r="L82" s="2"/>
    </row>
    <row r="83" spans="12:12" x14ac:dyDescent="0.2">
      <c r="L83" s="2"/>
    </row>
    <row r="84" spans="12:12" x14ac:dyDescent="0.2">
      <c r="L84" s="2"/>
    </row>
    <row r="85" spans="12:12" x14ac:dyDescent="0.2">
      <c r="L85" s="2"/>
    </row>
    <row r="86" spans="12:12" x14ac:dyDescent="0.2">
      <c r="L86" s="2"/>
    </row>
    <row r="87" spans="12:12" x14ac:dyDescent="0.2">
      <c r="L87" s="2"/>
    </row>
    <row r="88" spans="12:12" x14ac:dyDescent="0.2">
      <c r="L88" s="2"/>
    </row>
    <row r="89" spans="12:12" x14ac:dyDescent="0.2">
      <c r="L89" s="2"/>
    </row>
    <row r="90" spans="12:12" x14ac:dyDescent="0.2">
      <c r="L90" s="2"/>
    </row>
    <row r="91" spans="12:12" x14ac:dyDescent="0.2">
      <c r="L91" s="2"/>
    </row>
    <row r="92" spans="12:12" x14ac:dyDescent="0.2">
      <c r="L92" s="2"/>
    </row>
    <row r="93" spans="12:12" x14ac:dyDescent="0.2">
      <c r="L93" s="2"/>
    </row>
    <row r="94" spans="12:12" x14ac:dyDescent="0.2">
      <c r="L94" s="2"/>
    </row>
    <row r="95" spans="12:12" x14ac:dyDescent="0.2">
      <c r="L95" s="2"/>
    </row>
    <row r="96" spans="12:12" x14ac:dyDescent="0.2">
      <c r="L96" s="2"/>
    </row>
    <row r="97" spans="12:12" x14ac:dyDescent="0.2">
      <c r="L97" s="2"/>
    </row>
    <row r="98" spans="12:12" x14ac:dyDescent="0.2">
      <c r="L98" s="2"/>
    </row>
    <row r="99" spans="12:12" x14ac:dyDescent="0.2">
      <c r="L99" s="2"/>
    </row>
    <row r="100" spans="12:12" x14ac:dyDescent="0.2">
      <c r="L100" s="2"/>
    </row>
    <row r="101" spans="12:12" x14ac:dyDescent="0.2">
      <c r="L101" s="2"/>
    </row>
    <row r="102" spans="12:12" x14ac:dyDescent="0.2">
      <c r="L102" s="2"/>
    </row>
    <row r="103" spans="12:12" x14ac:dyDescent="0.2">
      <c r="L103" s="2"/>
    </row>
    <row r="104" spans="12:12" x14ac:dyDescent="0.2">
      <c r="L104" s="2"/>
    </row>
    <row r="105" spans="12:12" x14ac:dyDescent="0.2">
      <c r="L105" s="2"/>
    </row>
    <row r="106" spans="12:12" x14ac:dyDescent="0.2">
      <c r="L106" s="2"/>
    </row>
    <row r="107" spans="12:12" x14ac:dyDescent="0.2">
      <c r="L107" s="2"/>
    </row>
    <row r="108" spans="12:12" x14ac:dyDescent="0.2">
      <c r="L108" s="2"/>
    </row>
    <row r="109" spans="12:12" x14ac:dyDescent="0.2">
      <c r="L109" s="2"/>
    </row>
    <row r="110" spans="12:12" x14ac:dyDescent="0.2">
      <c r="L110" s="2"/>
    </row>
    <row r="111" spans="12:12" x14ac:dyDescent="0.2">
      <c r="L111" s="2"/>
    </row>
    <row r="112" spans="12:12" x14ac:dyDescent="0.2">
      <c r="L112" s="2"/>
    </row>
    <row r="113" spans="12:12" x14ac:dyDescent="0.2">
      <c r="L113" s="2"/>
    </row>
    <row r="114" spans="12:12" x14ac:dyDescent="0.2">
      <c r="L114" s="2"/>
    </row>
    <row r="115" spans="12:12" x14ac:dyDescent="0.2">
      <c r="L115" s="2"/>
    </row>
    <row r="116" spans="12:12" x14ac:dyDescent="0.2">
      <c r="L116" s="2"/>
    </row>
    <row r="117" spans="12:12" x14ac:dyDescent="0.2">
      <c r="L117" s="2"/>
    </row>
    <row r="118" spans="12:12" x14ac:dyDescent="0.2">
      <c r="L118" s="2"/>
    </row>
    <row r="119" spans="12:12" x14ac:dyDescent="0.2">
      <c r="L119" s="2"/>
    </row>
    <row r="120" spans="12:12" x14ac:dyDescent="0.2">
      <c r="L120" s="2"/>
    </row>
    <row r="121" spans="12:12" x14ac:dyDescent="0.2">
      <c r="L121" s="2"/>
    </row>
    <row r="122" spans="12:12" x14ac:dyDescent="0.2">
      <c r="L122" s="2"/>
    </row>
    <row r="123" spans="12:12" x14ac:dyDescent="0.2">
      <c r="L123" s="2"/>
    </row>
    <row r="124" spans="12:12" x14ac:dyDescent="0.2">
      <c r="L124" s="2"/>
    </row>
    <row r="125" spans="12:12" x14ac:dyDescent="0.2">
      <c r="L125" s="2"/>
    </row>
    <row r="126" spans="12:12" x14ac:dyDescent="0.2">
      <c r="L126" s="2"/>
    </row>
    <row r="127" spans="12:12" x14ac:dyDescent="0.2">
      <c r="L127" s="2"/>
    </row>
    <row r="128" spans="12:12" x14ac:dyDescent="0.2">
      <c r="L128" s="2"/>
    </row>
    <row r="129" spans="12:12" x14ac:dyDescent="0.2">
      <c r="L129" s="2"/>
    </row>
    <row r="130" spans="12:12" x14ac:dyDescent="0.2">
      <c r="L130" s="2"/>
    </row>
    <row r="131" spans="12:12" x14ac:dyDescent="0.2">
      <c r="L131" s="2"/>
    </row>
    <row r="132" spans="12:12" x14ac:dyDescent="0.2">
      <c r="L132" s="2"/>
    </row>
    <row r="133" spans="12:12" x14ac:dyDescent="0.2">
      <c r="L133" s="2"/>
    </row>
    <row r="134" spans="12:12" x14ac:dyDescent="0.2">
      <c r="L134" s="2"/>
    </row>
    <row r="135" spans="12:12" x14ac:dyDescent="0.2">
      <c r="L135" s="2"/>
    </row>
    <row r="136" spans="12:12" x14ac:dyDescent="0.2">
      <c r="L136" s="2"/>
    </row>
    <row r="137" spans="12:12" x14ac:dyDescent="0.2">
      <c r="L137" s="2"/>
    </row>
    <row r="138" spans="12:12" x14ac:dyDescent="0.2">
      <c r="L138" s="2"/>
    </row>
    <row r="139" spans="12:12" x14ac:dyDescent="0.2">
      <c r="L139" s="2"/>
    </row>
    <row r="140" spans="12:12" x14ac:dyDescent="0.2">
      <c r="L140" s="2"/>
    </row>
    <row r="141" spans="12:12" x14ac:dyDescent="0.2">
      <c r="L141" s="2"/>
    </row>
    <row r="142" spans="12:12" x14ac:dyDescent="0.2">
      <c r="L142" s="2"/>
    </row>
    <row r="143" spans="12:12" x14ac:dyDescent="0.2">
      <c r="L143" s="2"/>
    </row>
    <row r="144" spans="12:12" x14ac:dyDescent="0.2">
      <c r="L144" s="2"/>
    </row>
    <row r="145" spans="12:12" x14ac:dyDescent="0.2">
      <c r="L145" s="2"/>
    </row>
    <row r="146" spans="12:12" x14ac:dyDescent="0.2">
      <c r="L146" s="2"/>
    </row>
    <row r="147" spans="12:12" x14ac:dyDescent="0.2">
      <c r="L147" s="2"/>
    </row>
    <row r="148" spans="12:12" x14ac:dyDescent="0.2">
      <c r="L148" s="2"/>
    </row>
    <row r="149" spans="12:12" x14ac:dyDescent="0.2">
      <c r="L149" s="2"/>
    </row>
    <row r="150" spans="12:12" x14ac:dyDescent="0.2">
      <c r="L150" s="2"/>
    </row>
    <row r="151" spans="12:12" x14ac:dyDescent="0.2">
      <c r="L151" s="2"/>
    </row>
    <row r="152" spans="12:12" x14ac:dyDescent="0.2">
      <c r="L152" s="2"/>
    </row>
    <row r="153" spans="12:12" x14ac:dyDescent="0.2">
      <c r="L153" s="2"/>
    </row>
    <row r="154" spans="12:12" x14ac:dyDescent="0.2">
      <c r="L154" s="2"/>
    </row>
    <row r="155" spans="12:12" x14ac:dyDescent="0.2">
      <c r="L155" s="2"/>
    </row>
    <row r="156" spans="12:12" x14ac:dyDescent="0.2">
      <c r="L156" s="2"/>
    </row>
    <row r="157" spans="12:12" x14ac:dyDescent="0.2">
      <c r="L157" s="2"/>
    </row>
    <row r="158" spans="12:12" x14ac:dyDescent="0.2">
      <c r="L158" s="2"/>
    </row>
    <row r="159" spans="12:12" x14ac:dyDescent="0.2">
      <c r="L159" s="2"/>
    </row>
    <row r="160" spans="12:12" x14ac:dyDescent="0.2">
      <c r="L160" s="2"/>
    </row>
    <row r="161" spans="12:12" x14ac:dyDescent="0.2">
      <c r="L161" s="2"/>
    </row>
    <row r="162" spans="12:12" x14ac:dyDescent="0.2">
      <c r="L162" s="2"/>
    </row>
    <row r="163" spans="12:12" x14ac:dyDescent="0.2">
      <c r="L163" s="2"/>
    </row>
    <row r="164" spans="12:12" x14ac:dyDescent="0.2">
      <c r="L164" s="2"/>
    </row>
    <row r="165" spans="12:12" x14ac:dyDescent="0.2">
      <c r="L165" s="2"/>
    </row>
    <row r="166" spans="12:12" x14ac:dyDescent="0.2">
      <c r="L166" s="2"/>
    </row>
    <row r="167" spans="12:12" x14ac:dyDescent="0.2">
      <c r="L167" s="2"/>
    </row>
    <row r="168" spans="12:12" x14ac:dyDescent="0.2">
      <c r="L168" s="2"/>
    </row>
    <row r="169" spans="12:12" x14ac:dyDescent="0.2">
      <c r="L169" s="2"/>
    </row>
    <row r="170" spans="12:12" x14ac:dyDescent="0.2">
      <c r="L170" s="2"/>
    </row>
    <row r="171" spans="12:12" x14ac:dyDescent="0.2">
      <c r="L171" s="2"/>
    </row>
    <row r="172" spans="12:12" x14ac:dyDescent="0.2">
      <c r="L172" s="2"/>
    </row>
    <row r="173" spans="12:12" x14ac:dyDescent="0.2">
      <c r="L173" s="2"/>
    </row>
    <row r="174" spans="12:12" x14ac:dyDescent="0.2">
      <c r="L174" s="2"/>
    </row>
    <row r="175" spans="12:12" x14ac:dyDescent="0.2">
      <c r="L175" s="2"/>
    </row>
    <row r="176" spans="12:12" x14ac:dyDescent="0.2">
      <c r="L176" s="2"/>
    </row>
    <row r="177" spans="12:12" x14ac:dyDescent="0.2">
      <c r="L177" s="2"/>
    </row>
    <row r="178" spans="12:12" x14ac:dyDescent="0.2">
      <c r="L178" s="2"/>
    </row>
    <row r="179" spans="12:12" x14ac:dyDescent="0.2">
      <c r="L179" s="2"/>
    </row>
    <row r="180" spans="12:12" x14ac:dyDescent="0.2">
      <c r="L180" s="2"/>
    </row>
    <row r="181" spans="12:12" x14ac:dyDescent="0.2">
      <c r="L181" s="2"/>
    </row>
    <row r="182" spans="12:12" x14ac:dyDescent="0.2">
      <c r="L182" s="2"/>
    </row>
    <row r="183" spans="12:12" x14ac:dyDescent="0.2">
      <c r="L183" s="2"/>
    </row>
    <row r="184" spans="12:12" x14ac:dyDescent="0.2">
      <c r="L184" s="2"/>
    </row>
    <row r="185" spans="12:12" x14ac:dyDescent="0.2">
      <c r="L185" s="2"/>
    </row>
    <row r="186" spans="12:12" x14ac:dyDescent="0.2">
      <c r="L186" s="2"/>
    </row>
    <row r="187" spans="12:12" x14ac:dyDescent="0.2">
      <c r="L187" s="2"/>
    </row>
    <row r="188" spans="12:12" x14ac:dyDescent="0.2">
      <c r="L188" s="2"/>
    </row>
    <row r="189" spans="12:12" x14ac:dyDescent="0.2">
      <c r="L189" s="2"/>
    </row>
    <row r="190" spans="12:12" x14ac:dyDescent="0.2">
      <c r="L190" s="2"/>
    </row>
    <row r="191" spans="12:12" x14ac:dyDescent="0.2">
      <c r="L191" s="2"/>
    </row>
    <row r="192" spans="12:12" x14ac:dyDescent="0.2">
      <c r="L192" s="2"/>
    </row>
    <row r="193" spans="12:12" x14ac:dyDescent="0.2">
      <c r="L193" s="2"/>
    </row>
    <row r="194" spans="12:12" x14ac:dyDescent="0.2">
      <c r="L194" s="2"/>
    </row>
    <row r="195" spans="12:12" x14ac:dyDescent="0.2">
      <c r="L195" s="2"/>
    </row>
    <row r="196" spans="12:12" x14ac:dyDescent="0.2">
      <c r="L196" s="2"/>
    </row>
    <row r="197" spans="12:12" x14ac:dyDescent="0.2">
      <c r="L197" s="2"/>
    </row>
    <row r="198" spans="12:12" x14ac:dyDescent="0.2">
      <c r="L198" s="2"/>
    </row>
    <row r="199" spans="12:12" x14ac:dyDescent="0.2">
      <c r="L199" s="2"/>
    </row>
    <row r="200" spans="12:12" x14ac:dyDescent="0.2">
      <c r="L200" s="2"/>
    </row>
    <row r="201" spans="12:12" x14ac:dyDescent="0.2">
      <c r="L201" s="2"/>
    </row>
    <row r="202" spans="12:12" x14ac:dyDescent="0.2">
      <c r="L202" s="2"/>
    </row>
    <row r="203" spans="12:12" x14ac:dyDescent="0.2">
      <c r="L203" s="2"/>
    </row>
    <row r="204" spans="12:12" x14ac:dyDescent="0.2">
      <c r="L204" s="2"/>
    </row>
    <row r="205" spans="12:12" x14ac:dyDescent="0.2">
      <c r="L205" s="2"/>
    </row>
    <row r="206" spans="12:12" x14ac:dyDescent="0.2">
      <c r="L206" s="2"/>
    </row>
    <row r="207" spans="12:12" x14ac:dyDescent="0.2">
      <c r="L207" s="2"/>
    </row>
    <row r="208" spans="12:12" x14ac:dyDescent="0.2">
      <c r="L208" s="2"/>
    </row>
    <row r="209" spans="12:12" x14ac:dyDescent="0.2">
      <c r="L209" s="2"/>
    </row>
    <row r="210" spans="12:12" x14ac:dyDescent="0.2">
      <c r="L210" s="2"/>
    </row>
    <row r="211" spans="12:12" x14ac:dyDescent="0.2">
      <c r="L211" s="2"/>
    </row>
    <row r="212" spans="12:12" x14ac:dyDescent="0.2">
      <c r="L212" s="2"/>
    </row>
    <row r="213" spans="12:12" x14ac:dyDescent="0.2">
      <c r="L213" s="2"/>
    </row>
    <row r="214" spans="12:12" x14ac:dyDescent="0.2">
      <c r="L214" s="2"/>
    </row>
    <row r="215" spans="12:12" x14ac:dyDescent="0.2">
      <c r="L215" s="2"/>
    </row>
    <row r="216" spans="12:12" x14ac:dyDescent="0.2">
      <c r="L216" s="2"/>
    </row>
    <row r="217" spans="12:12" x14ac:dyDescent="0.2">
      <c r="L217" s="2"/>
    </row>
    <row r="218" spans="12:12" x14ac:dyDescent="0.2">
      <c r="L218" s="2"/>
    </row>
    <row r="219" spans="12:12" x14ac:dyDescent="0.2">
      <c r="L219" s="2"/>
    </row>
    <row r="220" spans="12:12" x14ac:dyDescent="0.2">
      <c r="L220" s="2"/>
    </row>
    <row r="221" spans="12:12" x14ac:dyDescent="0.2">
      <c r="L221" s="2"/>
    </row>
    <row r="222" spans="12:12" x14ac:dyDescent="0.2">
      <c r="L222" s="2"/>
    </row>
    <row r="223" spans="12:12" x14ac:dyDescent="0.2">
      <c r="L223" s="2"/>
    </row>
    <row r="224" spans="12:12" x14ac:dyDescent="0.2">
      <c r="L224" s="2"/>
    </row>
    <row r="225" spans="12:12" x14ac:dyDescent="0.2">
      <c r="L225" s="2"/>
    </row>
    <row r="226" spans="12:12" x14ac:dyDescent="0.2">
      <c r="L226" s="2"/>
    </row>
    <row r="227" spans="12:12" x14ac:dyDescent="0.2">
      <c r="L227" s="2"/>
    </row>
    <row r="228" spans="12:12" x14ac:dyDescent="0.2">
      <c r="L228" s="2"/>
    </row>
    <row r="229" spans="12:12" x14ac:dyDescent="0.2">
      <c r="L229" s="2"/>
    </row>
    <row r="230" spans="12:12" x14ac:dyDescent="0.2">
      <c r="L230" s="2"/>
    </row>
    <row r="231" spans="12:12" x14ac:dyDescent="0.2">
      <c r="L231" s="2"/>
    </row>
    <row r="232" spans="12:12" x14ac:dyDescent="0.2">
      <c r="L232" s="2"/>
    </row>
    <row r="233" spans="12:12" x14ac:dyDescent="0.2">
      <c r="L233" s="2"/>
    </row>
    <row r="234" spans="12:12" x14ac:dyDescent="0.2">
      <c r="L234" s="2"/>
    </row>
    <row r="235" spans="12:12" x14ac:dyDescent="0.2">
      <c r="L235" s="2"/>
    </row>
    <row r="236" spans="12:12" x14ac:dyDescent="0.2">
      <c r="L236" s="2"/>
    </row>
    <row r="237" spans="12:12" x14ac:dyDescent="0.2">
      <c r="L237" s="2"/>
    </row>
    <row r="238" spans="12:12" x14ac:dyDescent="0.2">
      <c r="L238" s="2"/>
    </row>
    <row r="239" spans="12:12" x14ac:dyDescent="0.2">
      <c r="L239" s="2"/>
    </row>
    <row r="240" spans="12:12" x14ac:dyDescent="0.2">
      <c r="L240" s="2"/>
    </row>
    <row r="241" spans="12:12" x14ac:dyDescent="0.2">
      <c r="L241" s="2"/>
    </row>
    <row r="242" spans="12:12" x14ac:dyDescent="0.2">
      <c r="L242" s="2"/>
    </row>
    <row r="243" spans="12:12" x14ac:dyDescent="0.2">
      <c r="L243" s="2"/>
    </row>
    <row r="244" spans="12:12" x14ac:dyDescent="0.2">
      <c r="L244" s="2"/>
    </row>
    <row r="245" spans="12:12" x14ac:dyDescent="0.2">
      <c r="L245" s="2"/>
    </row>
    <row r="246" spans="12:12" x14ac:dyDescent="0.2">
      <c r="L246" s="2"/>
    </row>
    <row r="247" spans="12:12" x14ac:dyDescent="0.2">
      <c r="L247" s="2"/>
    </row>
    <row r="248" spans="12:12" x14ac:dyDescent="0.2">
      <c r="L248" s="2"/>
    </row>
    <row r="249" spans="12:12" x14ac:dyDescent="0.2">
      <c r="L249" s="2"/>
    </row>
    <row r="250" spans="12:12" x14ac:dyDescent="0.2">
      <c r="L250" s="2"/>
    </row>
    <row r="251" spans="12:12" x14ac:dyDescent="0.2">
      <c r="L251" s="2"/>
    </row>
    <row r="252" spans="12:12" x14ac:dyDescent="0.2">
      <c r="L252" s="2"/>
    </row>
    <row r="253" spans="12:12" x14ac:dyDescent="0.2">
      <c r="L253" s="2"/>
    </row>
    <row r="254" spans="12:12" x14ac:dyDescent="0.2">
      <c r="L254" s="2"/>
    </row>
    <row r="255" spans="12:12" x14ac:dyDescent="0.2">
      <c r="L255" s="2"/>
    </row>
    <row r="256" spans="12:12" x14ac:dyDescent="0.2">
      <c r="L256" s="2"/>
    </row>
    <row r="257" spans="12:12" x14ac:dyDescent="0.2">
      <c r="L257" s="2"/>
    </row>
    <row r="258" spans="12:12" x14ac:dyDescent="0.2">
      <c r="L258" s="2"/>
    </row>
    <row r="259" spans="12:12" x14ac:dyDescent="0.2">
      <c r="L259" s="2"/>
    </row>
    <row r="260" spans="12:12" x14ac:dyDescent="0.2">
      <c r="L260" s="2"/>
    </row>
    <row r="261" spans="12:12" x14ac:dyDescent="0.2">
      <c r="L261" s="2"/>
    </row>
    <row r="262" spans="12:12" x14ac:dyDescent="0.2">
      <c r="L262" s="2"/>
    </row>
    <row r="263" spans="12:12" x14ac:dyDescent="0.2">
      <c r="L263" s="2"/>
    </row>
    <row r="264" spans="12:12" x14ac:dyDescent="0.2">
      <c r="L264" s="2"/>
    </row>
    <row r="265" spans="12:12" x14ac:dyDescent="0.2">
      <c r="L265" s="2"/>
    </row>
    <row r="266" spans="12:12" x14ac:dyDescent="0.2">
      <c r="L266" s="2"/>
    </row>
    <row r="267" spans="12:12" x14ac:dyDescent="0.2">
      <c r="L267" s="2"/>
    </row>
    <row r="268" spans="12:12" x14ac:dyDescent="0.2">
      <c r="L268" s="2"/>
    </row>
    <row r="269" spans="12:12" x14ac:dyDescent="0.2">
      <c r="L269" s="2"/>
    </row>
    <row r="270" spans="12:12" x14ac:dyDescent="0.2">
      <c r="L270" s="2"/>
    </row>
    <row r="271" spans="12:12" x14ac:dyDescent="0.2">
      <c r="L271" s="2"/>
    </row>
    <row r="272" spans="12:12" x14ac:dyDescent="0.2">
      <c r="L272" s="2"/>
    </row>
    <row r="273" spans="12:12" x14ac:dyDescent="0.2">
      <c r="L273" s="2"/>
    </row>
    <row r="274" spans="12:12" x14ac:dyDescent="0.2">
      <c r="L274" s="2"/>
    </row>
    <row r="275" spans="12:12" x14ac:dyDescent="0.2">
      <c r="L275" s="2"/>
    </row>
    <row r="276" spans="12:12" x14ac:dyDescent="0.2">
      <c r="L276" s="2"/>
    </row>
    <row r="277" spans="12:12" x14ac:dyDescent="0.2">
      <c r="L277" s="2"/>
    </row>
    <row r="278" spans="12:12" x14ac:dyDescent="0.2">
      <c r="L278" s="2"/>
    </row>
    <row r="279" spans="12:12" x14ac:dyDescent="0.2">
      <c r="L279" s="2"/>
    </row>
    <row r="280" spans="12:12" x14ac:dyDescent="0.2">
      <c r="L280" s="2"/>
    </row>
    <row r="281" spans="12:12" x14ac:dyDescent="0.2">
      <c r="L281" s="2"/>
    </row>
    <row r="282" spans="12:12" x14ac:dyDescent="0.2">
      <c r="L282" s="2"/>
    </row>
    <row r="283" spans="12:12" x14ac:dyDescent="0.2">
      <c r="L283" s="2"/>
    </row>
    <row r="284" spans="12:12" x14ac:dyDescent="0.2">
      <c r="L284" s="2"/>
    </row>
    <row r="285" spans="12:12" x14ac:dyDescent="0.2">
      <c r="L285" s="2"/>
    </row>
    <row r="286" spans="12:12" x14ac:dyDescent="0.2">
      <c r="L286" s="2"/>
    </row>
    <row r="287" spans="12:12" x14ac:dyDescent="0.2">
      <c r="L287" s="2"/>
    </row>
    <row r="288" spans="12:12" x14ac:dyDescent="0.2">
      <c r="L288" s="2"/>
    </row>
    <row r="289" spans="12:12" x14ac:dyDescent="0.2">
      <c r="L289" s="2"/>
    </row>
    <row r="290" spans="12:12" x14ac:dyDescent="0.2">
      <c r="L290" s="2"/>
    </row>
    <row r="291" spans="12:12" x14ac:dyDescent="0.2">
      <c r="L291" s="2"/>
    </row>
    <row r="292" spans="12:12" x14ac:dyDescent="0.2">
      <c r="L292" s="2"/>
    </row>
    <row r="293" spans="12:12" x14ac:dyDescent="0.2">
      <c r="L293" s="2"/>
    </row>
    <row r="294" spans="12:12" x14ac:dyDescent="0.2">
      <c r="L294" s="2"/>
    </row>
    <row r="295" spans="12:12" x14ac:dyDescent="0.2">
      <c r="L295" s="2"/>
    </row>
    <row r="296" spans="12:12" x14ac:dyDescent="0.2">
      <c r="L296" s="2"/>
    </row>
    <row r="297" spans="12:12" x14ac:dyDescent="0.2">
      <c r="L297" s="2"/>
    </row>
    <row r="298" spans="12:12" x14ac:dyDescent="0.2">
      <c r="L298" s="2"/>
    </row>
    <row r="299" spans="12:12" x14ac:dyDescent="0.2">
      <c r="L299" s="2"/>
    </row>
    <row r="300" spans="12:12" x14ac:dyDescent="0.2">
      <c r="L300" s="2"/>
    </row>
    <row r="301" spans="12:12" x14ac:dyDescent="0.2">
      <c r="L301" s="2"/>
    </row>
    <row r="302" spans="12:12" x14ac:dyDescent="0.2">
      <c r="L302" s="2"/>
    </row>
    <row r="303" spans="12:12" x14ac:dyDescent="0.2">
      <c r="L303" s="2"/>
    </row>
    <row r="304" spans="12:12" x14ac:dyDescent="0.2">
      <c r="L304" s="2"/>
    </row>
    <row r="305" spans="12:12" x14ac:dyDescent="0.2">
      <c r="L305" s="2"/>
    </row>
    <row r="306" spans="12:12" x14ac:dyDescent="0.2">
      <c r="L306" s="2"/>
    </row>
    <row r="307" spans="12:12" x14ac:dyDescent="0.2">
      <c r="L307" s="2"/>
    </row>
    <row r="308" spans="12:12" x14ac:dyDescent="0.2">
      <c r="L308" s="2"/>
    </row>
    <row r="309" spans="12:12" x14ac:dyDescent="0.2">
      <c r="L309" s="2"/>
    </row>
    <row r="310" spans="12:12" x14ac:dyDescent="0.2">
      <c r="L310" s="2"/>
    </row>
    <row r="311" spans="12:12" x14ac:dyDescent="0.2">
      <c r="L311" s="2"/>
    </row>
    <row r="312" spans="12:12" x14ac:dyDescent="0.2">
      <c r="L312" s="2"/>
    </row>
    <row r="313" spans="12:12" x14ac:dyDescent="0.2">
      <c r="L313" s="2"/>
    </row>
    <row r="314" spans="12:12" x14ac:dyDescent="0.2">
      <c r="L314" s="2"/>
    </row>
    <row r="315" spans="12:12" x14ac:dyDescent="0.2">
      <c r="L315" s="2"/>
    </row>
    <row r="316" spans="12:12" x14ac:dyDescent="0.2">
      <c r="L316" s="2"/>
    </row>
    <row r="317" spans="12:12" x14ac:dyDescent="0.2">
      <c r="L317" s="2"/>
    </row>
    <row r="318" spans="12:12" x14ac:dyDescent="0.2">
      <c r="L318" s="2"/>
    </row>
    <row r="319" spans="12:12" x14ac:dyDescent="0.2">
      <c r="L319" s="2"/>
    </row>
    <row r="320" spans="12:12" x14ac:dyDescent="0.2">
      <c r="L320" s="2"/>
    </row>
    <row r="321" spans="12:12" x14ac:dyDescent="0.2">
      <c r="L321" s="2"/>
    </row>
    <row r="322" spans="12:12" x14ac:dyDescent="0.2">
      <c r="L322" s="2"/>
    </row>
    <row r="323" spans="12:12" x14ac:dyDescent="0.2">
      <c r="L323" s="2"/>
    </row>
    <row r="324" spans="12:12" x14ac:dyDescent="0.2">
      <c r="L324" s="2"/>
    </row>
    <row r="325" spans="12:12" x14ac:dyDescent="0.2">
      <c r="L325" s="2"/>
    </row>
    <row r="326" spans="12:12" x14ac:dyDescent="0.2">
      <c r="L326" s="2"/>
    </row>
    <row r="327" spans="12:12" x14ac:dyDescent="0.2">
      <c r="L327" s="2"/>
    </row>
    <row r="328" spans="12:12" x14ac:dyDescent="0.2">
      <c r="L328" s="2"/>
    </row>
    <row r="329" spans="12:12" x14ac:dyDescent="0.2">
      <c r="L329" s="2"/>
    </row>
    <row r="330" spans="12:12" x14ac:dyDescent="0.2">
      <c r="L330" s="2"/>
    </row>
    <row r="331" spans="12:12" x14ac:dyDescent="0.2">
      <c r="L331" s="2"/>
    </row>
    <row r="332" spans="12:12" x14ac:dyDescent="0.2">
      <c r="L332" s="2"/>
    </row>
    <row r="333" spans="12:12" x14ac:dyDescent="0.2">
      <c r="L333" s="2"/>
    </row>
    <row r="334" spans="12:12" x14ac:dyDescent="0.2">
      <c r="L334" s="2"/>
    </row>
    <row r="335" spans="12:12" x14ac:dyDescent="0.2">
      <c r="L335" s="2"/>
    </row>
    <row r="336" spans="12:12" x14ac:dyDescent="0.2">
      <c r="L336" s="2"/>
    </row>
    <row r="337" spans="12:12" x14ac:dyDescent="0.2">
      <c r="L337" s="2"/>
    </row>
    <row r="338" spans="12:12" x14ac:dyDescent="0.2">
      <c r="L338" s="2"/>
    </row>
    <row r="339" spans="12:12" x14ac:dyDescent="0.2">
      <c r="L339" s="2"/>
    </row>
    <row r="340" spans="12:12" x14ac:dyDescent="0.2">
      <c r="L340" s="2"/>
    </row>
    <row r="341" spans="12:12" x14ac:dyDescent="0.2">
      <c r="L341" s="2"/>
    </row>
    <row r="342" spans="12:12" x14ac:dyDescent="0.2">
      <c r="L342" s="2"/>
    </row>
    <row r="343" spans="12:12" x14ac:dyDescent="0.2">
      <c r="L343" s="2"/>
    </row>
    <row r="344" spans="12:12" x14ac:dyDescent="0.2">
      <c r="L344" s="2"/>
    </row>
    <row r="345" spans="12:12" x14ac:dyDescent="0.2">
      <c r="L345" s="2"/>
    </row>
    <row r="346" spans="12:12" x14ac:dyDescent="0.2">
      <c r="L346" s="2"/>
    </row>
    <row r="347" spans="12:12" x14ac:dyDescent="0.2">
      <c r="L347" s="2"/>
    </row>
    <row r="348" spans="12:12" x14ac:dyDescent="0.2">
      <c r="L348" s="2"/>
    </row>
    <row r="349" spans="12:12" x14ac:dyDescent="0.2">
      <c r="L349" s="2"/>
    </row>
    <row r="350" spans="12:12" x14ac:dyDescent="0.2">
      <c r="L350" s="2"/>
    </row>
    <row r="351" spans="12:12" x14ac:dyDescent="0.2">
      <c r="L351" s="2"/>
    </row>
    <row r="352" spans="12:12" x14ac:dyDescent="0.2">
      <c r="L352" s="2"/>
    </row>
    <row r="353" spans="12:12" x14ac:dyDescent="0.2">
      <c r="L353" s="2"/>
    </row>
    <row r="354" spans="12:12" x14ac:dyDescent="0.2">
      <c r="L354" s="2"/>
    </row>
    <row r="355" spans="12:12" x14ac:dyDescent="0.2">
      <c r="L355" s="2"/>
    </row>
    <row r="356" spans="12:12" x14ac:dyDescent="0.2">
      <c r="L356" s="2"/>
    </row>
    <row r="357" spans="12:12" x14ac:dyDescent="0.2">
      <c r="L357" s="2"/>
    </row>
    <row r="358" spans="12:12" x14ac:dyDescent="0.2">
      <c r="L358" s="2"/>
    </row>
    <row r="359" spans="12:12" x14ac:dyDescent="0.2">
      <c r="L359" s="2"/>
    </row>
    <row r="360" spans="12:12" x14ac:dyDescent="0.2">
      <c r="L360" s="2"/>
    </row>
    <row r="361" spans="12:12" x14ac:dyDescent="0.2">
      <c r="L361" s="2"/>
    </row>
    <row r="362" spans="12:12" x14ac:dyDescent="0.2">
      <c r="L362" s="2"/>
    </row>
    <row r="363" spans="12:12" x14ac:dyDescent="0.2">
      <c r="L363" s="2"/>
    </row>
    <row r="364" spans="12:12" x14ac:dyDescent="0.2">
      <c r="L364" s="2"/>
    </row>
    <row r="365" spans="12:12" x14ac:dyDescent="0.2">
      <c r="L365" s="2"/>
    </row>
    <row r="366" spans="12:12" x14ac:dyDescent="0.2">
      <c r="L366" s="2"/>
    </row>
    <row r="367" spans="12:12" x14ac:dyDescent="0.2">
      <c r="L367" s="2"/>
    </row>
    <row r="368" spans="12:12" x14ac:dyDescent="0.2">
      <c r="L368" s="2"/>
    </row>
    <row r="369" spans="12:12" x14ac:dyDescent="0.2">
      <c r="L369" s="2"/>
    </row>
    <row r="370" spans="12:12" x14ac:dyDescent="0.2">
      <c r="L370" s="2"/>
    </row>
    <row r="371" spans="12:12" x14ac:dyDescent="0.2">
      <c r="L371" s="2"/>
    </row>
    <row r="372" spans="12:12" x14ac:dyDescent="0.2">
      <c r="L372" s="2"/>
    </row>
    <row r="373" spans="12:12" x14ac:dyDescent="0.2">
      <c r="L373" s="2"/>
    </row>
    <row r="374" spans="12:12" x14ac:dyDescent="0.2">
      <c r="L374" s="2"/>
    </row>
    <row r="375" spans="12:12" x14ac:dyDescent="0.2">
      <c r="L375" s="2"/>
    </row>
    <row r="376" spans="12:12" x14ac:dyDescent="0.2">
      <c r="L376" s="2"/>
    </row>
    <row r="377" spans="12:12" x14ac:dyDescent="0.2">
      <c r="L377" s="2"/>
    </row>
    <row r="378" spans="12:12" x14ac:dyDescent="0.2">
      <c r="L378" s="2"/>
    </row>
    <row r="379" spans="12:12" x14ac:dyDescent="0.2">
      <c r="L379" s="2"/>
    </row>
    <row r="380" spans="12:12" x14ac:dyDescent="0.2">
      <c r="L380" s="2"/>
    </row>
    <row r="381" spans="12:12" x14ac:dyDescent="0.2">
      <c r="L381" s="2"/>
    </row>
    <row r="382" spans="12:12" x14ac:dyDescent="0.2">
      <c r="L382" s="2"/>
    </row>
    <row r="383" spans="12:12" x14ac:dyDescent="0.2">
      <c r="L383" s="2"/>
    </row>
    <row r="384" spans="12:12" x14ac:dyDescent="0.2">
      <c r="L384" s="2"/>
    </row>
    <row r="385" spans="12:12" x14ac:dyDescent="0.2">
      <c r="L385" s="2"/>
    </row>
    <row r="386" spans="12:12" x14ac:dyDescent="0.2">
      <c r="L386" s="2"/>
    </row>
    <row r="387" spans="12:12" x14ac:dyDescent="0.2">
      <c r="L387" s="2"/>
    </row>
    <row r="388" spans="12:12" x14ac:dyDescent="0.2">
      <c r="L388" s="2"/>
    </row>
    <row r="389" spans="12:12" x14ac:dyDescent="0.2">
      <c r="L389" s="2"/>
    </row>
    <row r="390" spans="12:12" x14ac:dyDescent="0.2">
      <c r="L390" s="2"/>
    </row>
    <row r="391" spans="12:12" x14ac:dyDescent="0.2">
      <c r="L391" s="2"/>
    </row>
    <row r="392" spans="12:12" x14ac:dyDescent="0.2">
      <c r="L392" s="2"/>
    </row>
    <row r="393" spans="12:12" x14ac:dyDescent="0.2">
      <c r="L393" s="2"/>
    </row>
    <row r="394" spans="12:12" x14ac:dyDescent="0.2">
      <c r="L394" s="2"/>
    </row>
    <row r="395" spans="12:12" x14ac:dyDescent="0.2">
      <c r="L395" s="2"/>
    </row>
    <row r="396" spans="12:12" x14ac:dyDescent="0.2">
      <c r="L396" s="2"/>
    </row>
    <row r="397" spans="12:12" x14ac:dyDescent="0.2">
      <c r="L397" s="2"/>
    </row>
    <row r="398" spans="12:12" x14ac:dyDescent="0.2">
      <c r="L398" s="2"/>
    </row>
    <row r="399" spans="12:12" x14ac:dyDescent="0.2">
      <c r="L399" s="2"/>
    </row>
    <row r="400" spans="12:12" x14ac:dyDescent="0.2">
      <c r="L400" s="2"/>
    </row>
    <row r="401" spans="12:12" x14ac:dyDescent="0.2">
      <c r="L401" s="2"/>
    </row>
    <row r="402" spans="12:12" x14ac:dyDescent="0.2">
      <c r="L402" s="2"/>
    </row>
    <row r="403" spans="12:12" x14ac:dyDescent="0.2">
      <c r="L403" s="2"/>
    </row>
    <row r="404" spans="12:12" x14ac:dyDescent="0.2">
      <c r="L404" s="2"/>
    </row>
    <row r="405" spans="12:12" x14ac:dyDescent="0.2">
      <c r="L405" s="2"/>
    </row>
    <row r="406" spans="12:12" x14ac:dyDescent="0.2">
      <c r="L406" s="2"/>
    </row>
    <row r="407" spans="12:12" x14ac:dyDescent="0.2">
      <c r="L407" s="2"/>
    </row>
  </sheetData>
  <sheetProtection formatCells="0" formatColumns="0" formatRows="0"/>
  <mergeCells count="11">
    <mergeCell ref="B1:Q1"/>
    <mergeCell ref="B5:B6"/>
    <mergeCell ref="C5:C6"/>
    <mergeCell ref="D5:D6"/>
    <mergeCell ref="G5:G6"/>
    <mergeCell ref="B7:D7"/>
    <mergeCell ref="E7:F7"/>
    <mergeCell ref="G7:I7"/>
    <mergeCell ref="B8:D8"/>
    <mergeCell ref="E8:F8"/>
    <mergeCell ref="G8:I8"/>
  </mergeCells>
  <conditionalFormatting sqref="P4 R4">
    <cfRule type="cellIs" dxfId="436" priority="30" operator="equal">
      <formula>"-"</formula>
    </cfRule>
    <cfRule type="cellIs" dxfId="435" priority="31" operator="lessThan">
      <formula>0.5</formula>
    </cfRule>
    <cfRule type="cellIs" dxfId="434" priority="32" operator="between">
      <formula>0.5</formula>
      <formula>0.75</formula>
    </cfRule>
    <cfRule type="cellIs" dxfId="433" priority="33" operator="between">
      <formula>0.75</formula>
      <formula>1</formula>
    </cfRule>
  </conditionalFormatting>
  <conditionalFormatting sqref="P4 R4">
    <cfRule type="cellIs" dxfId="432" priority="29" operator="equal">
      <formula>0</formula>
    </cfRule>
  </conditionalFormatting>
  <conditionalFormatting sqref="Q4">
    <cfRule type="cellIs" dxfId="431" priority="25" operator="equal">
      <formula>"-"</formula>
    </cfRule>
    <cfRule type="cellIs" dxfId="430" priority="26" operator="between">
      <formula>0.9</formula>
      <formula>1</formula>
    </cfRule>
    <cfRule type="cellIs" dxfId="429" priority="27" operator="between">
      <formula>0.7</formula>
      <formula>0.899</formula>
    </cfRule>
    <cfRule type="cellIs" dxfId="428" priority="28" operator="between">
      <formula>0</formula>
      <formula>0.699</formula>
    </cfRule>
  </conditionalFormatting>
  <conditionalFormatting sqref="Q4">
    <cfRule type="cellIs" dxfId="427" priority="21" operator="equal">
      <formula>"-"</formula>
    </cfRule>
    <cfRule type="cellIs" dxfId="426" priority="22" operator="lessThan">
      <formula>0.699</formula>
    </cfRule>
    <cfRule type="cellIs" dxfId="425" priority="23" operator="between">
      <formula>0.7</formula>
      <formula>0.8999</formula>
    </cfRule>
    <cfRule type="cellIs" dxfId="424" priority="24" operator="between">
      <formula>0.9</formula>
      <formula>1</formula>
    </cfRule>
  </conditionalFormatting>
  <conditionalFormatting sqref="Q4">
    <cfRule type="cellIs" dxfId="423" priority="17" operator="equal">
      <formula>"-"</formula>
    </cfRule>
    <cfRule type="cellIs" dxfId="422" priority="18" operator="lessThan">
      <formula>0.69999</formula>
    </cfRule>
    <cfRule type="cellIs" dxfId="421" priority="19" operator="between">
      <formula>0.7</formula>
      <formula>0.8999</formula>
    </cfRule>
    <cfRule type="cellIs" dxfId="420" priority="20" operator="between">
      <formula>0.9</formula>
      <formula>1</formula>
    </cfRule>
  </conditionalFormatting>
  <conditionalFormatting sqref="Q4">
    <cfRule type="cellIs" dxfId="419" priority="13" operator="equal">
      <formula>"-"</formula>
    </cfRule>
    <cfRule type="cellIs" dxfId="418" priority="14" operator="between">
      <formula>0.9</formula>
      <formula>1</formula>
    </cfRule>
    <cfRule type="cellIs" dxfId="417" priority="15" operator="between">
      <formula>0.7</formula>
      <formula>0.899</formula>
    </cfRule>
    <cfRule type="cellIs" dxfId="416" priority="16" operator="lessThan">
      <formula>0.699</formula>
    </cfRule>
  </conditionalFormatting>
  <conditionalFormatting sqref="Q4">
    <cfRule type="cellIs" dxfId="415" priority="9" operator="equal">
      <formula>"-"</formula>
    </cfRule>
    <cfRule type="cellIs" dxfId="414" priority="10" operator="lessThan">
      <formula>0.699</formula>
    </cfRule>
    <cfRule type="cellIs" dxfId="413" priority="11" operator="between">
      <formula>0.9</formula>
      <formula>1</formula>
    </cfRule>
    <cfRule type="cellIs" dxfId="412" priority="12" operator="between">
      <formula>0.7</formula>
      <formula>"89.99%"</formula>
    </cfRule>
  </conditionalFormatting>
  <conditionalFormatting sqref="Q4">
    <cfRule type="cellIs" dxfId="411" priority="5" operator="equal">
      <formula>"-"</formula>
    </cfRule>
    <cfRule type="cellIs" dxfId="410" priority="6" operator="lessThan">
      <formula>0.699</formula>
    </cfRule>
    <cfRule type="cellIs" dxfId="409" priority="7" operator="between">
      <formula>0.7</formula>
      <formula>0.899</formula>
    </cfRule>
    <cfRule type="cellIs" dxfId="408" priority="8" operator="between">
      <formula>0.9</formula>
      <formula>1</formula>
    </cfRule>
  </conditionalFormatting>
  <conditionalFormatting sqref="Q4">
    <cfRule type="cellIs" dxfId="407" priority="1" operator="equal">
      <formula>"-"</formula>
    </cfRule>
    <cfRule type="cellIs" dxfId="406" priority="2" operator="lessThan">
      <formula>0.699</formula>
    </cfRule>
    <cfRule type="cellIs" dxfId="405" priority="3" operator="between">
      <formula>0.7</formula>
      <formula>0.9166666</formula>
    </cfRule>
    <cfRule type="cellIs" dxfId="404" priority="4" operator="between">
      <formula>0.9167</formula>
      <formula>1</formula>
    </cfRule>
  </conditionalFormatting>
  <printOptions horizontalCentered="1"/>
  <pageMargins left="0.31496062992125984" right="0.31496062992125984" top="0.74803149606299213" bottom="0.74803149606299213" header="0.31496062992125984" footer="0.31496062992125984"/>
  <pageSetup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69"/>
  <sheetViews>
    <sheetView topLeftCell="A43" zoomScale="70" zoomScaleNormal="70" zoomScaleSheetLayoutView="70" workbookViewId="0">
      <selection activeCell="M8" sqref="M8"/>
    </sheetView>
  </sheetViews>
  <sheetFormatPr baseColWidth="10" defaultColWidth="11.42578125" defaultRowHeight="15" x14ac:dyDescent="0.2"/>
  <cols>
    <col min="1" max="1" width="2.85546875" style="1" customWidth="1"/>
    <col min="2" max="2" width="19.85546875" style="1" customWidth="1"/>
    <col min="3" max="3" width="18.140625" style="1" customWidth="1"/>
    <col min="4" max="4" width="27.7109375" style="1" customWidth="1"/>
    <col min="5" max="5" width="62.7109375" style="1" customWidth="1"/>
    <col min="6" max="6" width="31.140625" style="1" customWidth="1"/>
    <col min="7" max="7" width="20.5703125" style="1" customWidth="1"/>
    <col min="8" max="8" width="15.7109375" style="1" customWidth="1"/>
    <col min="9" max="9" width="15" style="1" customWidth="1"/>
    <col min="10" max="10" width="16.42578125" style="1" customWidth="1"/>
    <col min="11" max="11" width="16.140625" style="1" customWidth="1"/>
    <col min="12" max="12" width="15.5703125" style="67" customWidth="1"/>
    <col min="13" max="13" width="14" style="1" customWidth="1"/>
    <col min="14" max="15" width="0.5703125" style="1" customWidth="1"/>
    <col min="16" max="16" width="15.7109375" style="1" customWidth="1"/>
    <col min="17" max="17" width="15.140625" style="1" customWidth="1"/>
    <col min="18" max="18" width="14.7109375" style="1" customWidth="1"/>
    <col min="19" max="19" width="11.42578125" style="1" customWidth="1"/>
    <col min="20" max="16384" width="11.42578125" style="1"/>
  </cols>
  <sheetData>
    <row r="1" spans="1:21" ht="42" customHeight="1" x14ac:dyDescent="0.2">
      <c r="B1" s="278" t="s">
        <v>711</v>
      </c>
      <c r="C1" s="278"/>
      <c r="D1" s="278"/>
      <c r="E1" s="278"/>
      <c r="F1" s="278"/>
      <c r="G1" s="278"/>
      <c r="H1" s="278"/>
      <c r="I1" s="278"/>
      <c r="J1" s="278"/>
      <c r="K1" s="278"/>
      <c r="L1" s="278"/>
      <c r="M1" s="278"/>
      <c r="N1" s="278"/>
      <c r="O1" s="278"/>
      <c r="P1" s="278"/>
      <c r="Q1" s="278"/>
    </row>
    <row r="2" spans="1:21" ht="16.5" thickBot="1" x14ac:dyDescent="0.25">
      <c r="D2" s="2"/>
      <c r="E2" s="3"/>
      <c r="F2" s="3"/>
      <c r="G2" s="3"/>
      <c r="H2" s="3"/>
      <c r="I2" s="3"/>
      <c r="J2" s="3"/>
      <c r="K2" s="3"/>
      <c r="L2" s="60"/>
      <c r="M2" s="3"/>
      <c r="N2" s="3"/>
      <c r="O2" s="3"/>
      <c r="P2" s="3"/>
      <c r="Q2" s="3"/>
    </row>
    <row r="3" spans="1:21" ht="54" customHeight="1"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45.75" customHeight="1" thickBot="1" x14ac:dyDescent="0.25">
      <c r="A4" s="2"/>
      <c r="B4" s="341" t="s">
        <v>1313</v>
      </c>
      <c r="C4" s="341" t="s">
        <v>1328</v>
      </c>
      <c r="D4" s="358" t="s">
        <v>706</v>
      </c>
      <c r="E4" s="45" t="s">
        <v>587</v>
      </c>
      <c r="F4" s="45" t="s">
        <v>588</v>
      </c>
      <c r="G4" s="10">
        <v>2000</v>
      </c>
      <c r="H4" s="10">
        <v>1000</v>
      </c>
      <c r="I4" s="10">
        <v>400</v>
      </c>
      <c r="J4" s="10">
        <v>300</v>
      </c>
      <c r="K4" s="10">
        <v>300</v>
      </c>
      <c r="L4" s="62">
        <v>1021.45</v>
      </c>
      <c r="M4" s="10">
        <v>0</v>
      </c>
      <c r="N4" s="11"/>
      <c r="O4" s="12"/>
      <c r="P4" s="177">
        <f t="shared" ref="P4:Q35" si="0">IF(H4=0,"-",IF((L4/H4)&lt;=1,(L4/H4),1))</f>
        <v>1</v>
      </c>
      <c r="Q4" s="13">
        <f t="shared" si="0"/>
        <v>0</v>
      </c>
      <c r="R4" s="177">
        <f>IF(((L4+M4+N4+O4)/(G4))&lt;=1,((L4+M4+N4+O4)/(G4)),1)</f>
        <v>0.51072499999999998</v>
      </c>
      <c r="S4" s="2"/>
      <c r="U4" s="15"/>
    </row>
    <row r="5" spans="1:21" s="18" customFormat="1" ht="48" customHeight="1" thickBot="1" x14ac:dyDescent="0.25">
      <c r="A5" s="2"/>
      <c r="B5" s="341"/>
      <c r="C5" s="341"/>
      <c r="D5" s="358"/>
      <c r="E5" s="20" t="s">
        <v>589</v>
      </c>
      <c r="F5" s="20" t="s">
        <v>590</v>
      </c>
      <c r="G5" s="16">
        <v>500</v>
      </c>
      <c r="H5" s="16">
        <v>350</v>
      </c>
      <c r="I5" s="16">
        <v>50</v>
      </c>
      <c r="J5" s="16">
        <v>50</v>
      </c>
      <c r="K5" s="16">
        <v>50</v>
      </c>
      <c r="L5" s="133">
        <v>1692.45</v>
      </c>
      <c r="M5" s="16">
        <v>0</v>
      </c>
      <c r="N5" s="16"/>
      <c r="O5" s="17"/>
      <c r="P5" s="177">
        <f t="shared" si="0"/>
        <v>1</v>
      </c>
      <c r="Q5" s="13">
        <f t="shared" si="0"/>
        <v>0</v>
      </c>
      <c r="R5" s="177">
        <f t="shared" ref="R5:R13" si="1">IF(((L5+M5+N5+O5)/(G5))&lt;=1,((L5+M5+N5+O5)/(G5)),1)</f>
        <v>1</v>
      </c>
      <c r="S5" s="2"/>
      <c r="U5" s="19"/>
    </row>
    <row r="6" spans="1:21" s="18" customFormat="1" ht="48" customHeight="1" thickBot="1" x14ac:dyDescent="0.25">
      <c r="A6" s="2"/>
      <c r="B6" s="341"/>
      <c r="C6" s="341"/>
      <c r="D6" s="358"/>
      <c r="E6" s="20" t="s">
        <v>591</v>
      </c>
      <c r="F6" s="20" t="s">
        <v>592</v>
      </c>
      <c r="G6" s="16">
        <v>1</v>
      </c>
      <c r="H6" s="73">
        <v>0</v>
      </c>
      <c r="I6" s="73">
        <v>0.33</v>
      </c>
      <c r="J6" s="73">
        <v>0.33</v>
      </c>
      <c r="K6" s="73">
        <v>0.34</v>
      </c>
      <c r="L6" s="63">
        <v>0</v>
      </c>
      <c r="M6" s="16">
        <v>0</v>
      </c>
      <c r="N6" s="16"/>
      <c r="O6" s="17"/>
      <c r="P6" s="177" t="str">
        <f t="shared" si="0"/>
        <v>-</v>
      </c>
      <c r="Q6" s="13">
        <f t="shared" si="0"/>
        <v>0</v>
      </c>
      <c r="R6" s="177">
        <f>IF(((L6+M6+N6+O6)/(G6))&lt;=1,((L6+M6+N6+O6)/(G6)),1)</f>
        <v>0</v>
      </c>
      <c r="S6" s="2"/>
      <c r="U6" s="19"/>
    </row>
    <row r="7" spans="1:21" s="18" customFormat="1" ht="48" customHeight="1" thickBot="1" x14ac:dyDescent="0.25">
      <c r="A7" s="2"/>
      <c r="B7" s="341"/>
      <c r="C7" s="341"/>
      <c r="D7" s="358"/>
      <c r="E7" s="20" t="s">
        <v>593</v>
      </c>
      <c r="F7" s="20" t="s">
        <v>594</v>
      </c>
      <c r="G7" s="25">
        <v>1</v>
      </c>
      <c r="H7" s="25">
        <v>0.25</v>
      </c>
      <c r="I7" s="25">
        <v>0.25</v>
      </c>
      <c r="J7" s="25">
        <v>0.25</v>
      </c>
      <c r="K7" s="25">
        <v>0.25</v>
      </c>
      <c r="L7" s="69">
        <v>0.25</v>
      </c>
      <c r="M7" s="16">
        <v>0</v>
      </c>
      <c r="N7" s="16"/>
      <c r="O7" s="17"/>
      <c r="P7" s="177">
        <f t="shared" si="0"/>
        <v>1</v>
      </c>
      <c r="Q7" s="13">
        <f t="shared" si="0"/>
        <v>0</v>
      </c>
      <c r="R7" s="177">
        <f>IF(((L7+M7+N7+O7)/(G7))&lt;=1,((L7+M7+N7+O7)/(G7)),1)</f>
        <v>0.25</v>
      </c>
      <c r="S7" s="2"/>
      <c r="U7" s="19"/>
    </row>
    <row r="8" spans="1:21" s="18" customFormat="1" ht="48" customHeight="1" thickBot="1" x14ac:dyDescent="0.25">
      <c r="A8" s="2"/>
      <c r="B8" s="341"/>
      <c r="C8" s="341"/>
      <c r="D8" s="358"/>
      <c r="E8" s="20" t="s">
        <v>595</v>
      </c>
      <c r="F8" s="20" t="s">
        <v>596</v>
      </c>
      <c r="G8" s="25">
        <v>1</v>
      </c>
      <c r="H8" s="25"/>
      <c r="I8" s="73">
        <v>0.33</v>
      </c>
      <c r="J8" s="73">
        <v>0.33</v>
      </c>
      <c r="K8" s="73">
        <v>0.34</v>
      </c>
      <c r="L8" s="63">
        <v>0</v>
      </c>
      <c r="M8" s="16">
        <v>0</v>
      </c>
      <c r="N8" s="16"/>
      <c r="O8" s="17"/>
      <c r="P8" s="177" t="str">
        <f t="shared" si="0"/>
        <v>-</v>
      </c>
      <c r="Q8" s="13">
        <f t="shared" si="0"/>
        <v>0</v>
      </c>
      <c r="R8" s="177">
        <f>IF(((L8+M8+N8+O8)/(G8))&lt;=1,((L8+M8+N8+O8)/(G8)),1)</f>
        <v>0</v>
      </c>
      <c r="S8" s="2"/>
      <c r="U8" s="19"/>
    </row>
    <row r="9" spans="1:21" s="18" customFormat="1" ht="48" customHeight="1" thickBot="1" x14ac:dyDescent="0.25">
      <c r="A9" s="2"/>
      <c r="B9" s="341"/>
      <c r="C9" s="341"/>
      <c r="D9" s="358"/>
      <c r="E9" s="20" t="s">
        <v>597</v>
      </c>
      <c r="F9" s="20" t="s">
        <v>598</v>
      </c>
      <c r="G9" s="16">
        <v>1</v>
      </c>
      <c r="H9" s="16">
        <v>0</v>
      </c>
      <c r="I9" s="16">
        <v>1</v>
      </c>
      <c r="J9" s="16">
        <v>0</v>
      </c>
      <c r="K9" s="16">
        <v>0</v>
      </c>
      <c r="L9" s="63">
        <v>0</v>
      </c>
      <c r="M9" s="16">
        <v>0</v>
      </c>
      <c r="N9" s="16"/>
      <c r="O9" s="17"/>
      <c r="P9" s="177" t="str">
        <f t="shared" si="0"/>
        <v>-</v>
      </c>
      <c r="Q9" s="13">
        <f t="shared" si="0"/>
        <v>0</v>
      </c>
      <c r="R9" s="177">
        <f>IF(((L9+M9+N9+O9)/(G9))&lt;=1,((L9+M9+N9+O9)/(G9)),1)/4</f>
        <v>0</v>
      </c>
      <c r="S9" s="2"/>
      <c r="U9" s="19"/>
    </row>
    <row r="10" spans="1:21" s="18" customFormat="1" ht="48" customHeight="1" thickBot="1" x14ac:dyDescent="0.25">
      <c r="A10" s="2"/>
      <c r="B10" s="341"/>
      <c r="C10" s="341"/>
      <c r="D10" s="358"/>
      <c r="E10" s="20" t="s">
        <v>599</v>
      </c>
      <c r="F10" s="20" t="s">
        <v>600</v>
      </c>
      <c r="G10" s="16">
        <v>1000</v>
      </c>
      <c r="H10" s="138">
        <v>850</v>
      </c>
      <c r="I10" s="138">
        <v>50</v>
      </c>
      <c r="J10" s="138">
        <v>50</v>
      </c>
      <c r="K10" s="138">
        <v>50</v>
      </c>
      <c r="L10" s="133">
        <v>1011.46</v>
      </c>
      <c r="M10" s="16">
        <v>0</v>
      </c>
      <c r="N10" s="16"/>
      <c r="O10" s="17"/>
      <c r="P10" s="177">
        <f t="shared" si="0"/>
        <v>1</v>
      </c>
      <c r="Q10" s="13">
        <f t="shared" si="0"/>
        <v>0</v>
      </c>
      <c r="R10" s="177">
        <f t="shared" si="1"/>
        <v>1</v>
      </c>
      <c r="S10" s="2"/>
      <c r="U10" s="19"/>
    </row>
    <row r="11" spans="1:21" s="18" customFormat="1" ht="46.5" customHeight="1" thickBot="1" x14ac:dyDescent="0.25">
      <c r="A11" s="2"/>
      <c r="B11" s="341"/>
      <c r="C11" s="341"/>
      <c r="D11" s="358"/>
      <c r="E11" s="20" t="s">
        <v>601</v>
      </c>
      <c r="F11" s="20" t="s">
        <v>602</v>
      </c>
      <c r="G11" s="21">
        <v>500</v>
      </c>
      <c r="H11" s="21">
        <v>425</v>
      </c>
      <c r="I11" s="21">
        <v>25</v>
      </c>
      <c r="J11" s="21">
        <v>25</v>
      </c>
      <c r="K11" s="21">
        <v>25</v>
      </c>
      <c r="L11" s="64">
        <v>1186.51</v>
      </c>
      <c r="M11" s="21">
        <v>0</v>
      </c>
      <c r="N11" s="21"/>
      <c r="O11" s="22"/>
      <c r="P11" s="177">
        <f t="shared" si="0"/>
        <v>1</v>
      </c>
      <c r="Q11" s="13">
        <f t="shared" si="0"/>
        <v>0</v>
      </c>
      <c r="R11" s="177">
        <f>IF(((L11+M11+N11+O11)/(G11))&lt;=1,((L11+M11+N11+O11)/(G11)),1)</f>
        <v>1</v>
      </c>
      <c r="S11" s="2"/>
      <c r="U11" s="19"/>
    </row>
    <row r="12" spans="1:21" ht="48" customHeight="1" thickBot="1" x14ac:dyDescent="0.25">
      <c r="A12" s="2"/>
      <c r="B12" s="341"/>
      <c r="C12" s="341"/>
      <c r="D12" s="358"/>
      <c r="E12" s="20" t="s">
        <v>603</v>
      </c>
      <c r="F12" s="20" t="s">
        <v>594</v>
      </c>
      <c r="G12" s="25">
        <v>1</v>
      </c>
      <c r="H12" s="25">
        <v>0.25</v>
      </c>
      <c r="I12" s="25">
        <v>0.25</v>
      </c>
      <c r="J12" s="25">
        <v>0.25</v>
      </c>
      <c r="K12" s="25">
        <v>0.25</v>
      </c>
      <c r="L12" s="69">
        <v>0.25</v>
      </c>
      <c r="M12" s="16">
        <v>0</v>
      </c>
      <c r="N12" s="16"/>
      <c r="O12" s="23"/>
      <c r="P12" s="177">
        <f t="shared" si="0"/>
        <v>1</v>
      </c>
      <c r="Q12" s="13">
        <f t="shared" si="0"/>
        <v>0</v>
      </c>
      <c r="R12" s="177">
        <f>IF(((L12+M12+N12+O12)/(G12))&lt;=1,((L12+M12+N12+O12)/(G12)),1)</f>
        <v>0.25</v>
      </c>
      <c r="S12" s="2"/>
      <c r="U12" s="15"/>
    </row>
    <row r="13" spans="1:21" ht="48" customHeight="1" thickBot="1" x14ac:dyDescent="0.25">
      <c r="B13" s="341"/>
      <c r="C13" s="341"/>
      <c r="D13" s="358"/>
      <c r="E13" s="20" t="s">
        <v>604</v>
      </c>
      <c r="F13" s="20" t="s">
        <v>605</v>
      </c>
      <c r="G13" s="21">
        <v>1</v>
      </c>
      <c r="H13" s="21">
        <v>0</v>
      </c>
      <c r="I13" s="21">
        <v>0</v>
      </c>
      <c r="J13" s="21">
        <v>1</v>
      </c>
      <c r="K13" s="21">
        <v>0</v>
      </c>
      <c r="L13" s="64">
        <v>0</v>
      </c>
      <c r="M13" s="21">
        <v>0</v>
      </c>
      <c r="N13" s="21"/>
      <c r="O13" s="22"/>
      <c r="P13" s="177" t="str">
        <f t="shared" si="0"/>
        <v>-</v>
      </c>
      <c r="Q13" s="13" t="str">
        <f t="shared" si="0"/>
        <v>-</v>
      </c>
      <c r="R13" s="177">
        <f t="shared" si="1"/>
        <v>0</v>
      </c>
      <c r="S13" s="2"/>
      <c r="U13" s="15"/>
    </row>
    <row r="14" spans="1:21" ht="48" customHeight="1" thickBot="1" x14ac:dyDescent="0.25">
      <c r="B14" s="341"/>
      <c r="C14" s="341"/>
      <c r="D14" s="358"/>
      <c r="E14" s="20" t="s">
        <v>606</v>
      </c>
      <c r="F14" s="20" t="s">
        <v>607</v>
      </c>
      <c r="G14" s="21">
        <v>1</v>
      </c>
      <c r="H14" s="21">
        <v>0</v>
      </c>
      <c r="I14" s="21">
        <v>0</v>
      </c>
      <c r="J14" s="21">
        <v>1</v>
      </c>
      <c r="K14" s="21">
        <v>0</v>
      </c>
      <c r="L14" s="64">
        <v>0</v>
      </c>
      <c r="M14" s="21">
        <v>0</v>
      </c>
      <c r="N14" s="21"/>
      <c r="O14" s="22"/>
      <c r="P14" s="177" t="str">
        <f t="shared" si="0"/>
        <v>-</v>
      </c>
      <c r="Q14" s="13" t="str">
        <f t="shared" si="0"/>
        <v>-</v>
      </c>
      <c r="R14" s="177">
        <f t="shared" ref="R14:R64" si="2">IF(((L14+M14+N14+O14)/(G14))&lt;=1,((L14+M14+N14+O14)/(G14)),1)</f>
        <v>0</v>
      </c>
      <c r="S14" s="2"/>
      <c r="U14" s="15"/>
    </row>
    <row r="15" spans="1:21" ht="48" customHeight="1" thickBot="1" x14ac:dyDescent="0.25">
      <c r="B15" s="341"/>
      <c r="C15" s="341"/>
      <c r="D15" s="358"/>
      <c r="E15" s="20" t="s">
        <v>608</v>
      </c>
      <c r="F15" s="20" t="s">
        <v>609</v>
      </c>
      <c r="G15" s="21">
        <v>1000</v>
      </c>
      <c r="H15" s="21">
        <v>850</v>
      </c>
      <c r="I15" s="21">
        <v>50</v>
      </c>
      <c r="J15" s="21">
        <v>50</v>
      </c>
      <c r="K15" s="21">
        <v>50</v>
      </c>
      <c r="L15" s="74">
        <v>2412.5</v>
      </c>
      <c r="M15" s="21">
        <v>0</v>
      </c>
      <c r="N15" s="21"/>
      <c r="O15" s="22"/>
      <c r="P15" s="177">
        <f t="shared" si="0"/>
        <v>1</v>
      </c>
      <c r="Q15" s="13">
        <f t="shared" si="0"/>
        <v>0</v>
      </c>
      <c r="R15" s="177">
        <f>IF(((L15+M15+N15+O15)/(G15))&lt;=1,((L15+M15+N15+O15)/(G15)),1)</f>
        <v>1</v>
      </c>
      <c r="S15" s="2"/>
      <c r="U15" s="15"/>
    </row>
    <row r="16" spans="1:21" ht="48" customHeight="1" thickBot="1" x14ac:dyDescent="0.25">
      <c r="B16" s="341"/>
      <c r="C16" s="341"/>
      <c r="D16" s="358"/>
      <c r="E16" s="20" t="s">
        <v>610</v>
      </c>
      <c r="F16" s="20" t="s">
        <v>611</v>
      </c>
      <c r="G16" s="21">
        <v>1</v>
      </c>
      <c r="H16" s="21">
        <v>0</v>
      </c>
      <c r="I16" s="21">
        <v>0</v>
      </c>
      <c r="J16" s="21">
        <v>0.5</v>
      </c>
      <c r="K16" s="21">
        <v>0.5</v>
      </c>
      <c r="L16" s="64">
        <v>0</v>
      </c>
      <c r="M16" s="21">
        <v>0</v>
      </c>
      <c r="N16" s="21"/>
      <c r="O16" s="22"/>
      <c r="P16" s="177" t="str">
        <f t="shared" si="0"/>
        <v>-</v>
      </c>
      <c r="Q16" s="13" t="str">
        <f t="shared" si="0"/>
        <v>-</v>
      </c>
      <c r="R16" s="177">
        <f>IF(((L16+M16+N16+O16)/(G16))&lt;=1,((L16+M16+N16+O16)/(G16)),1)</f>
        <v>0</v>
      </c>
      <c r="S16" s="2"/>
      <c r="U16" s="15"/>
    </row>
    <row r="17" spans="2:21" ht="48" customHeight="1" thickBot="1" x14ac:dyDescent="0.25">
      <c r="B17" s="341"/>
      <c r="C17" s="341"/>
      <c r="D17" s="358"/>
      <c r="E17" s="20" t="s">
        <v>612</v>
      </c>
      <c r="F17" s="20" t="s">
        <v>613</v>
      </c>
      <c r="G17" s="21">
        <v>1</v>
      </c>
      <c r="H17" s="21">
        <v>0</v>
      </c>
      <c r="I17" s="21">
        <v>0</v>
      </c>
      <c r="J17" s="21">
        <v>0</v>
      </c>
      <c r="K17" s="21">
        <v>1</v>
      </c>
      <c r="L17" s="64">
        <v>0</v>
      </c>
      <c r="M17" s="21">
        <v>0</v>
      </c>
      <c r="N17" s="21"/>
      <c r="O17" s="22"/>
      <c r="P17" s="177" t="str">
        <f t="shared" si="0"/>
        <v>-</v>
      </c>
      <c r="Q17" s="13" t="str">
        <f t="shared" si="0"/>
        <v>-</v>
      </c>
      <c r="R17" s="177">
        <f t="shared" si="2"/>
        <v>0</v>
      </c>
      <c r="S17" s="2"/>
      <c r="U17" s="15"/>
    </row>
    <row r="18" spans="2:21" ht="48" customHeight="1" thickBot="1" x14ac:dyDescent="0.25">
      <c r="B18" s="341"/>
      <c r="C18" s="341"/>
      <c r="D18" s="358"/>
      <c r="E18" s="20" t="s">
        <v>614</v>
      </c>
      <c r="F18" s="20" t="s">
        <v>615</v>
      </c>
      <c r="G18" s="21">
        <v>1</v>
      </c>
      <c r="H18" s="21">
        <v>0</v>
      </c>
      <c r="I18" s="21">
        <v>0</v>
      </c>
      <c r="J18" s="21">
        <v>0</v>
      </c>
      <c r="K18" s="21">
        <v>1</v>
      </c>
      <c r="L18" s="64">
        <v>0</v>
      </c>
      <c r="M18" s="21">
        <v>0</v>
      </c>
      <c r="N18" s="21"/>
      <c r="O18" s="22"/>
      <c r="P18" s="177" t="str">
        <f t="shared" si="0"/>
        <v>-</v>
      </c>
      <c r="Q18" s="13" t="str">
        <f t="shared" si="0"/>
        <v>-</v>
      </c>
      <c r="R18" s="177">
        <f t="shared" si="2"/>
        <v>0</v>
      </c>
      <c r="S18" s="2"/>
      <c r="U18" s="15"/>
    </row>
    <row r="19" spans="2:21" ht="48" customHeight="1" thickBot="1" x14ac:dyDescent="0.25">
      <c r="B19" s="341"/>
      <c r="C19" s="341"/>
      <c r="D19" s="358"/>
      <c r="E19" s="20" t="s">
        <v>616</v>
      </c>
      <c r="F19" s="20" t="s">
        <v>617</v>
      </c>
      <c r="G19" s="21">
        <v>9</v>
      </c>
      <c r="H19" s="21">
        <v>7</v>
      </c>
      <c r="I19" s="21">
        <v>2</v>
      </c>
      <c r="J19" s="21">
        <v>0</v>
      </c>
      <c r="K19" s="21">
        <v>0</v>
      </c>
      <c r="L19" s="64">
        <v>9</v>
      </c>
      <c r="M19" s="21">
        <v>0</v>
      </c>
      <c r="N19" s="21"/>
      <c r="O19" s="22"/>
      <c r="P19" s="177">
        <f t="shared" si="0"/>
        <v>1</v>
      </c>
      <c r="Q19" s="13">
        <f t="shared" si="0"/>
        <v>0</v>
      </c>
      <c r="R19" s="177">
        <f t="shared" si="2"/>
        <v>1</v>
      </c>
      <c r="S19" s="2"/>
      <c r="U19" s="15"/>
    </row>
    <row r="20" spans="2:21" ht="60.75" thickBot="1" x14ac:dyDescent="0.25">
      <c r="B20" s="341"/>
      <c r="C20" s="341"/>
      <c r="D20" s="358"/>
      <c r="E20" s="20" t="s">
        <v>618</v>
      </c>
      <c r="F20" s="20" t="s">
        <v>619</v>
      </c>
      <c r="G20" s="21">
        <v>1</v>
      </c>
      <c r="H20" s="21">
        <v>0.25</v>
      </c>
      <c r="I20" s="21">
        <v>0.25</v>
      </c>
      <c r="J20" s="21">
        <v>0.25</v>
      </c>
      <c r="K20" s="21">
        <v>0.25</v>
      </c>
      <c r="L20" s="64">
        <v>0.25</v>
      </c>
      <c r="M20" s="21">
        <v>0</v>
      </c>
      <c r="N20" s="21"/>
      <c r="O20" s="22"/>
      <c r="P20" s="177">
        <f t="shared" si="0"/>
        <v>1</v>
      </c>
      <c r="Q20" s="13">
        <f t="shared" si="0"/>
        <v>0</v>
      </c>
      <c r="R20" s="177">
        <f t="shared" si="2"/>
        <v>0.25</v>
      </c>
      <c r="S20" s="2"/>
      <c r="U20" s="15"/>
    </row>
    <row r="21" spans="2:21" ht="48" customHeight="1" thickBot="1" x14ac:dyDescent="0.25">
      <c r="B21" s="341"/>
      <c r="C21" s="341"/>
      <c r="D21" s="358"/>
      <c r="E21" s="20" t="s">
        <v>620</v>
      </c>
      <c r="F21" s="20" t="s">
        <v>621</v>
      </c>
      <c r="G21" s="21">
        <v>500</v>
      </c>
      <c r="H21" s="21">
        <v>0</v>
      </c>
      <c r="I21" s="21">
        <v>0</v>
      </c>
      <c r="J21" s="21">
        <v>250</v>
      </c>
      <c r="K21" s="21">
        <v>250</v>
      </c>
      <c r="L21" s="64">
        <v>0</v>
      </c>
      <c r="M21" s="21">
        <v>0</v>
      </c>
      <c r="N21" s="21"/>
      <c r="O21" s="22"/>
      <c r="P21" s="177" t="str">
        <f t="shared" si="0"/>
        <v>-</v>
      </c>
      <c r="Q21" s="13" t="str">
        <f t="shared" si="0"/>
        <v>-</v>
      </c>
      <c r="R21" s="177">
        <f t="shared" si="2"/>
        <v>0</v>
      </c>
      <c r="S21" s="2"/>
      <c r="U21" s="15"/>
    </row>
    <row r="22" spans="2:21" ht="48" customHeight="1" thickBot="1" x14ac:dyDescent="0.25">
      <c r="B22" s="341"/>
      <c r="C22" s="341"/>
      <c r="D22" s="358"/>
      <c r="E22" s="20" t="s">
        <v>622</v>
      </c>
      <c r="F22" s="20" t="s">
        <v>623</v>
      </c>
      <c r="G22" s="21">
        <v>500</v>
      </c>
      <c r="H22" s="21">
        <v>0</v>
      </c>
      <c r="I22" s="21">
        <v>0</v>
      </c>
      <c r="J22" s="21">
        <v>200</v>
      </c>
      <c r="K22" s="21">
        <v>300</v>
      </c>
      <c r="L22" s="64">
        <v>0</v>
      </c>
      <c r="M22" s="21">
        <v>0</v>
      </c>
      <c r="N22" s="21"/>
      <c r="O22" s="22"/>
      <c r="P22" s="177" t="str">
        <f t="shared" si="0"/>
        <v>-</v>
      </c>
      <c r="Q22" s="13" t="str">
        <f t="shared" si="0"/>
        <v>-</v>
      </c>
      <c r="R22" s="177">
        <f t="shared" si="2"/>
        <v>0</v>
      </c>
      <c r="S22" s="2"/>
      <c r="U22" s="15"/>
    </row>
    <row r="23" spans="2:21" ht="48" customHeight="1" thickBot="1" x14ac:dyDescent="0.25">
      <c r="B23" s="341"/>
      <c r="C23" s="341"/>
      <c r="D23" s="358"/>
      <c r="E23" s="20" t="s">
        <v>624</v>
      </c>
      <c r="F23" s="20" t="s">
        <v>625</v>
      </c>
      <c r="G23" s="21">
        <v>500</v>
      </c>
      <c r="H23" s="21">
        <v>0</v>
      </c>
      <c r="I23" s="21">
        <v>0</v>
      </c>
      <c r="J23" s="21">
        <v>300</v>
      </c>
      <c r="K23" s="21">
        <v>200</v>
      </c>
      <c r="L23" s="64">
        <v>0</v>
      </c>
      <c r="M23" s="21">
        <v>0</v>
      </c>
      <c r="N23" s="21"/>
      <c r="O23" s="22"/>
      <c r="P23" s="177" t="str">
        <f t="shared" si="0"/>
        <v>-</v>
      </c>
      <c r="Q23" s="13" t="str">
        <f t="shared" si="0"/>
        <v>-</v>
      </c>
      <c r="R23" s="177">
        <f t="shared" si="2"/>
        <v>0</v>
      </c>
      <c r="S23" s="2"/>
      <c r="U23" s="15"/>
    </row>
    <row r="24" spans="2:21" ht="60" customHeight="1" thickBot="1" x14ac:dyDescent="0.25">
      <c r="B24" s="341"/>
      <c r="C24" s="341"/>
      <c r="D24" s="358"/>
      <c r="E24" s="20" t="s">
        <v>626</v>
      </c>
      <c r="F24" s="20" t="s">
        <v>627</v>
      </c>
      <c r="G24" s="25">
        <v>1</v>
      </c>
      <c r="H24" s="25">
        <v>0</v>
      </c>
      <c r="I24" s="25">
        <v>0.33</v>
      </c>
      <c r="J24" s="25">
        <v>0.33</v>
      </c>
      <c r="K24" s="25">
        <v>0.34</v>
      </c>
      <c r="L24" s="64">
        <v>0</v>
      </c>
      <c r="M24" s="21">
        <v>0</v>
      </c>
      <c r="N24" s="21"/>
      <c r="O24" s="22"/>
      <c r="P24" s="177" t="str">
        <f t="shared" si="0"/>
        <v>-</v>
      </c>
      <c r="Q24" s="13">
        <f t="shared" si="0"/>
        <v>0</v>
      </c>
      <c r="R24" s="177">
        <f>IF(((L24+M24+N24+O24)/(G24))&lt;=1,((L24+M24+N24+O24)/(G24)),1)/4</f>
        <v>0</v>
      </c>
      <c r="S24" s="2"/>
      <c r="U24" s="15"/>
    </row>
    <row r="25" spans="2:21" ht="48" customHeight="1" thickBot="1" x14ac:dyDescent="0.25">
      <c r="B25" s="341"/>
      <c r="C25" s="341"/>
      <c r="D25" s="358"/>
      <c r="E25" s="20" t="s">
        <v>628</v>
      </c>
      <c r="F25" s="20" t="s">
        <v>629</v>
      </c>
      <c r="G25" s="24">
        <v>0.2</v>
      </c>
      <c r="H25" s="24">
        <v>0</v>
      </c>
      <c r="I25" s="24">
        <v>0.05</v>
      </c>
      <c r="J25" s="24">
        <v>0.1</v>
      </c>
      <c r="K25" s="24">
        <v>0.05</v>
      </c>
      <c r="L25" s="64">
        <v>0</v>
      </c>
      <c r="M25" s="21">
        <v>0</v>
      </c>
      <c r="N25" s="21"/>
      <c r="O25" s="22"/>
      <c r="P25" s="177" t="str">
        <f t="shared" si="0"/>
        <v>-</v>
      </c>
      <c r="Q25" s="13">
        <f t="shared" si="0"/>
        <v>0</v>
      </c>
      <c r="R25" s="177">
        <f>IF(((L25+M25+N25+O25)/(G25))&lt;=1,((L25+M25+N25+O25)/(G25)),1)/4</f>
        <v>0</v>
      </c>
      <c r="S25" s="2"/>
      <c r="U25" s="15"/>
    </row>
    <row r="26" spans="2:21" ht="48" customHeight="1" thickBot="1" x14ac:dyDescent="0.25">
      <c r="B26" s="341"/>
      <c r="C26" s="341"/>
      <c r="D26" s="358"/>
      <c r="E26" s="20" t="s">
        <v>630</v>
      </c>
      <c r="F26" s="20" t="s">
        <v>631</v>
      </c>
      <c r="G26" s="21">
        <v>1</v>
      </c>
      <c r="H26" s="21">
        <v>0</v>
      </c>
      <c r="I26" s="21">
        <v>0</v>
      </c>
      <c r="J26" s="21">
        <v>0</v>
      </c>
      <c r="K26" s="21">
        <v>1</v>
      </c>
      <c r="L26" s="64">
        <v>0</v>
      </c>
      <c r="M26" s="21">
        <v>0</v>
      </c>
      <c r="N26" s="21"/>
      <c r="O26" s="22"/>
      <c r="P26" s="177" t="str">
        <f t="shared" si="0"/>
        <v>-</v>
      </c>
      <c r="Q26" s="13" t="str">
        <f t="shared" si="0"/>
        <v>-</v>
      </c>
      <c r="R26" s="177">
        <f t="shared" si="2"/>
        <v>0</v>
      </c>
      <c r="S26" s="2"/>
      <c r="U26" s="15"/>
    </row>
    <row r="27" spans="2:21" ht="48" customHeight="1" thickBot="1" x14ac:dyDescent="0.25">
      <c r="B27" s="341"/>
      <c r="C27" s="341"/>
      <c r="D27" s="358"/>
      <c r="E27" s="20" t="s">
        <v>632</v>
      </c>
      <c r="F27" s="20" t="s">
        <v>633</v>
      </c>
      <c r="G27" s="25">
        <v>1</v>
      </c>
      <c r="H27" s="24">
        <v>0</v>
      </c>
      <c r="I27" s="24">
        <v>0.33</v>
      </c>
      <c r="J27" s="24">
        <v>0.33</v>
      </c>
      <c r="K27" s="24">
        <v>0.34</v>
      </c>
      <c r="L27" s="64">
        <v>0</v>
      </c>
      <c r="M27" s="21">
        <v>0</v>
      </c>
      <c r="N27" s="21"/>
      <c r="O27" s="22"/>
      <c r="P27" s="177" t="str">
        <f t="shared" si="0"/>
        <v>-</v>
      </c>
      <c r="Q27" s="13">
        <f t="shared" si="0"/>
        <v>0</v>
      </c>
      <c r="R27" s="177">
        <f t="shared" si="2"/>
        <v>0</v>
      </c>
      <c r="S27" s="2"/>
      <c r="U27" s="15"/>
    </row>
    <row r="28" spans="2:21" ht="48" customHeight="1" thickBot="1" x14ac:dyDescent="0.25">
      <c r="B28" s="341"/>
      <c r="C28" s="341"/>
      <c r="D28" s="358"/>
      <c r="E28" s="20" t="s">
        <v>634</v>
      </c>
      <c r="F28" s="20" t="s">
        <v>629</v>
      </c>
      <c r="G28" s="24">
        <v>0.2</v>
      </c>
      <c r="H28" s="21">
        <v>0</v>
      </c>
      <c r="I28" s="24">
        <v>0.1</v>
      </c>
      <c r="J28" s="24">
        <v>0.05</v>
      </c>
      <c r="K28" s="24">
        <v>0.05</v>
      </c>
      <c r="L28" s="64">
        <v>0</v>
      </c>
      <c r="M28" s="21">
        <v>0</v>
      </c>
      <c r="N28" s="21"/>
      <c r="O28" s="22"/>
      <c r="P28" s="177" t="str">
        <f t="shared" si="0"/>
        <v>-</v>
      </c>
      <c r="Q28" s="13">
        <f t="shared" si="0"/>
        <v>0</v>
      </c>
      <c r="R28" s="177">
        <f t="shared" si="2"/>
        <v>0</v>
      </c>
      <c r="S28" s="2"/>
      <c r="U28" s="15"/>
    </row>
    <row r="29" spans="2:21" ht="48" customHeight="1" thickBot="1" x14ac:dyDescent="0.25">
      <c r="B29" s="341"/>
      <c r="C29" s="341"/>
      <c r="D29" s="358"/>
      <c r="E29" s="20" t="s">
        <v>635</v>
      </c>
      <c r="F29" s="20" t="s">
        <v>636</v>
      </c>
      <c r="G29" s="21">
        <v>250</v>
      </c>
      <c r="H29" s="21">
        <v>0</v>
      </c>
      <c r="I29" s="21">
        <v>50</v>
      </c>
      <c r="J29" s="21">
        <v>100</v>
      </c>
      <c r="K29" s="21">
        <v>100</v>
      </c>
      <c r="L29" s="64">
        <v>0</v>
      </c>
      <c r="M29" s="21">
        <v>0</v>
      </c>
      <c r="N29" s="21"/>
      <c r="O29" s="22"/>
      <c r="P29" s="177" t="str">
        <f t="shared" si="0"/>
        <v>-</v>
      </c>
      <c r="Q29" s="13">
        <f t="shared" si="0"/>
        <v>0</v>
      </c>
      <c r="R29" s="177">
        <f t="shared" si="2"/>
        <v>0</v>
      </c>
      <c r="S29" s="2"/>
      <c r="U29" s="15"/>
    </row>
    <row r="30" spans="2:21" ht="48" customHeight="1" thickBot="1" x14ac:dyDescent="0.25">
      <c r="B30" s="341"/>
      <c r="C30" s="341"/>
      <c r="D30" s="358"/>
      <c r="E30" s="20" t="s">
        <v>637</v>
      </c>
      <c r="F30" s="20" t="s">
        <v>638</v>
      </c>
      <c r="G30" s="21">
        <v>50</v>
      </c>
      <c r="H30" s="21">
        <v>0</v>
      </c>
      <c r="I30" s="21">
        <v>15</v>
      </c>
      <c r="J30" s="21">
        <v>15</v>
      </c>
      <c r="K30" s="21">
        <v>20</v>
      </c>
      <c r="L30" s="64">
        <v>0</v>
      </c>
      <c r="M30" s="21">
        <v>0</v>
      </c>
      <c r="N30" s="21"/>
      <c r="O30" s="22"/>
      <c r="P30" s="177" t="str">
        <f t="shared" si="0"/>
        <v>-</v>
      </c>
      <c r="Q30" s="13">
        <f t="shared" si="0"/>
        <v>0</v>
      </c>
      <c r="R30" s="177">
        <f t="shared" si="2"/>
        <v>0</v>
      </c>
      <c r="S30" s="2"/>
      <c r="U30" s="15"/>
    </row>
    <row r="31" spans="2:21" ht="48" customHeight="1" thickBot="1" x14ac:dyDescent="0.25">
      <c r="B31" s="341"/>
      <c r="C31" s="341"/>
      <c r="D31" s="358"/>
      <c r="E31" s="20" t="s">
        <v>639</v>
      </c>
      <c r="F31" s="20" t="s">
        <v>640</v>
      </c>
      <c r="G31" s="21">
        <v>1</v>
      </c>
      <c r="H31" s="21">
        <v>0</v>
      </c>
      <c r="I31" s="21">
        <v>0</v>
      </c>
      <c r="J31" s="21">
        <v>0.5</v>
      </c>
      <c r="K31" s="21">
        <v>0.5</v>
      </c>
      <c r="L31" s="64">
        <v>0</v>
      </c>
      <c r="M31" s="21">
        <v>0</v>
      </c>
      <c r="N31" s="21"/>
      <c r="O31" s="22"/>
      <c r="P31" s="177" t="str">
        <f t="shared" si="0"/>
        <v>-</v>
      </c>
      <c r="Q31" s="13" t="str">
        <f t="shared" si="0"/>
        <v>-</v>
      </c>
      <c r="R31" s="177">
        <f t="shared" si="2"/>
        <v>0</v>
      </c>
      <c r="S31" s="2"/>
      <c r="U31" s="15"/>
    </row>
    <row r="32" spans="2:21" ht="48" customHeight="1" thickBot="1" x14ac:dyDescent="0.25">
      <c r="B32" s="341"/>
      <c r="C32" s="341"/>
      <c r="D32" s="358"/>
      <c r="E32" s="20" t="s">
        <v>641</v>
      </c>
      <c r="F32" s="20" t="s">
        <v>642</v>
      </c>
      <c r="G32" s="21">
        <v>1</v>
      </c>
      <c r="H32" s="21">
        <v>0</v>
      </c>
      <c r="I32" s="21">
        <v>0</v>
      </c>
      <c r="J32" s="21">
        <v>1</v>
      </c>
      <c r="K32" s="21">
        <v>0</v>
      </c>
      <c r="L32" s="64">
        <v>0</v>
      </c>
      <c r="M32" s="21">
        <v>0</v>
      </c>
      <c r="N32" s="21"/>
      <c r="O32" s="22"/>
      <c r="P32" s="177" t="str">
        <f t="shared" si="0"/>
        <v>-</v>
      </c>
      <c r="Q32" s="13" t="str">
        <f t="shared" si="0"/>
        <v>-</v>
      </c>
      <c r="R32" s="177">
        <f t="shared" si="2"/>
        <v>0</v>
      </c>
      <c r="S32" s="2"/>
      <c r="U32" s="15"/>
    </row>
    <row r="33" spans="2:21" ht="48" customHeight="1" thickBot="1" x14ac:dyDescent="0.25">
      <c r="B33" s="341"/>
      <c r="C33" s="341"/>
      <c r="D33" s="358"/>
      <c r="E33" s="20" t="s">
        <v>643</v>
      </c>
      <c r="F33" s="20" t="s">
        <v>644</v>
      </c>
      <c r="G33" s="24">
        <v>0.03</v>
      </c>
      <c r="H33" s="132">
        <v>0</v>
      </c>
      <c r="I33" s="132">
        <v>0.01</v>
      </c>
      <c r="J33" s="132">
        <v>0.01</v>
      </c>
      <c r="K33" s="132">
        <v>0.01</v>
      </c>
      <c r="L33" s="64">
        <v>0</v>
      </c>
      <c r="M33" s="21">
        <v>0</v>
      </c>
      <c r="N33" s="21"/>
      <c r="O33" s="22"/>
      <c r="P33" s="177" t="str">
        <f t="shared" si="0"/>
        <v>-</v>
      </c>
      <c r="Q33" s="13">
        <f t="shared" si="0"/>
        <v>0</v>
      </c>
      <c r="R33" s="177">
        <f t="shared" si="2"/>
        <v>0</v>
      </c>
      <c r="S33" s="2"/>
      <c r="U33" s="15"/>
    </row>
    <row r="34" spans="2:21" ht="48" customHeight="1" thickBot="1" x14ac:dyDescent="0.25">
      <c r="B34" s="341"/>
      <c r="C34" s="341"/>
      <c r="D34" s="358"/>
      <c r="E34" s="20" t="s">
        <v>645</v>
      </c>
      <c r="F34" s="20" t="s">
        <v>646</v>
      </c>
      <c r="G34" s="21">
        <v>1</v>
      </c>
      <c r="H34" s="21">
        <v>0</v>
      </c>
      <c r="I34" s="21">
        <v>0</v>
      </c>
      <c r="J34" s="21">
        <v>1</v>
      </c>
      <c r="K34" s="21">
        <v>0</v>
      </c>
      <c r="L34" s="64">
        <v>0</v>
      </c>
      <c r="M34" s="21">
        <v>0</v>
      </c>
      <c r="N34" s="21"/>
      <c r="O34" s="22"/>
      <c r="P34" s="177" t="str">
        <f t="shared" si="0"/>
        <v>-</v>
      </c>
      <c r="Q34" s="13" t="str">
        <f t="shared" si="0"/>
        <v>-</v>
      </c>
      <c r="R34" s="177">
        <f t="shared" si="2"/>
        <v>0</v>
      </c>
      <c r="S34" s="2"/>
      <c r="U34" s="15"/>
    </row>
    <row r="35" spans="2:21" ht="48" customHeight="1" thickBot="1" x14ac:dyDescent="0.25">
      <c r="B35" s="341"/>
      <c r="C35" s="341"/>
      <c r="D35" s="358"/>
      <c r="E35" s="20" t="s">
        <v>647</v>
      </c>
      <c r="F35" s="20" t="s">
        <v>648</v>
      </c>
      <c r="G35" s="24">
        <v>0.1</v>
      </c>
      <c r="H35" s="25">
        <v>0.01</v>
      </c>
      <c r="I35" s="25">
        <v>0.03</v>
      </c>
      <c r="J35" s="25">
        <v>0.03</v>
      </c>
      <c r="K35" s="25">
        <v>0.03</v>
      </c>
      <c r="L35" s="134">
        <v>0.01</v>
      </c>
      <c r="M35" s="21">
        <v>0</v>
      </c>
      <c r="N35" s="21"/>
      <c r="O35" s="22"/>
      <c r="P35" s="177">
        <f t="shared" si="0"/>
        <v>1</v>
      </c>
      <c r="Q35" s="13">
        <f t="shared" si="0"/>
        <v>0</v>
      </c>
      <c r="R35" s="177">
        <f t="shared" si="2"/>
        <v>9.9999999999999992E-2</v>
      </c>
      <c r="S35" s="2"/>
      <c r="U35" s="15"/>
    </row>
    <row r="36" spans="2:21" ht="48" customHeight="1" thickBot="1" x14ac:dyDescent="0.25">
      <c r="B36" s="341"/>
      <c r="C36" s="341"/>
      <c r="D36" s="358"/>
      <c r="E36" s="20" t="s">
        <v>649</v>
      </c>
      <c r="F36" s="20" t="s">
        <v>650</v>
      </c>
      <c r="G36" s="25">
        <v>0.99</v>
      </c>
      <c r="H36" s="25">
        <v>0.99</v>
      </c>
      <c r="I36" s="25">
        <v>0.99</v>
      </c>
      <c r="J36" s="25">
        <v>0.99</v>
      </c>
      <c r="K36" s="25">
        <v>0.99</v>
      </c>
      <c r="L36" s="71">
        <v>0.99</v>
      </c>
      <c r="M36" s="21">
        <v>0</v>
      </c>
      <c r="N36" s="21"/>
      <c r="O36" s="22"/>
      <c r="P36" s="177">
        <f t="shared" ref="P36:Q64" si="3">IF(H36=0,"-",IF((L36/H36)&lt;=1,(L36/H36),1))</f>
        <v>1</v>
      </c>
      <c r="Q36" s="13">
        <f t="shared" si="3"/>
        <v>0</v>
      </c>
      <c r="R36" s="177">
        <f>IF(((L36+M36+N36+O36)/(G36))&lt;=1,((L36+M36+N36+O36)/(G36)),1)/4</f>
        <v>0.25</v>
      </c>
      <c r="S36" s="2"/>
      <c r="U36" s="15"/>
    </row>
    <row r="37" spans="2:21" ht="48" customHeight="1" thickBot="1" x14ac:dyDescent="0.25">
      <c r="B37" s="341"/>
      <c r="C37" s="341"/>
      <c r="D37" s="358"/>
      <c r="E37" s="20" t="s">
        <v>651</v>
      </c>
      <c r="F37" s="20" t="s">
        <v>652</v>
      </c>
      <c r="G37" s="21">
        <v>700</v>
      </c>
      <c r="H37" s="16">
        <v>100</v>
      </c>
      <c r="I37" s="21">
        <v>400</v>
      </c>
      <c r="J37" s="21">
        <v>100</v>
      </c>
      <c r="K37" s="21">
        <v>100</v>
      </c>
      <c r="L37" s="68">
        <v>1711</v>
      </c>
      <c r="M37" s="21">
        <v>0</v>
      </c>
      <c r="N37" s="21"/>
      <c r="O37" s="22"/>
      <c r="P37" s="177">
        <f t="shared" si="3"/>
        <v>1</v>
      </c>
      <c r="Q37" s="13">
        <f t="shared" si="3"/>
        <v>0</v>
      </c>
      <c r="R37" s="177">
        <f>IF(((L37+M37+N37+O37)/(G37))&lt;=1,((L37+M37+N37+O37)/(G37)),1)</f>
        <v>1</v>
      </c>
      <c r="S37" s="2"/>
      <c r="U37" s="15"/>
    </row>
    <row r="38" spans="2:21" ht="48" customHeight="1" thickBot="1" x14ac:dyDescent="0.25">
      <c r="B38" s="341"/>
      <c r="C38" s="341"/>
      <c r="D38" s="358"/>
      <c r="E38" s="20" t="s">
        <v>653</v>
      </c>
      <c r="F38" s="20" t="s">
        <v>652</v>
      </c>
      <c r="G38" s="21">
        <v>1304</v>
      </c>
      <c r="H38" s="21">
        <v>104</v>
      </c>
      <c r="I38" s="21">
        <v>800</v>
      </c>
      <c r="J38" s="21">
        <v>200</v>
      </c>
      <c r="K38" s="21">
        <v>200</v>
      </c>
      <c r="L38" s="68">
        <v>1116</v>
      </c>
      <c r="M38" s="21">
        <v>0</v>
      </c>
      <c r="N38" s="21"/>
      <c r="O38" s="22"/>
      <c r="P38" s="177">
        <f t="shared" si="3"/>
        <v>1</v>
      </c>
      <c r="Q38" s="13">
        <f t="shared" si="3"/>
        <v>0</v>
      </c>
      <c r="R38" s="177">
        <f t="shared" si="2"/>
        <v>0.85582822085889576</v>
      </c>
      <c r="S38" s="2"/>
      <c r="U38" s="15"/>
    </row>
    <row r="39" spans="2:21" ht="48" customHeight="1" thickBot="1" x14ac:dyDescent="0.25">
      <c r="B39" s="341"/>
      <c r="C39" s="341"/>
      <c r="D39" s="358"/>
      <c r="E39" s="20" t="s">
        <v>654</v>
      </c>
      <c r="F39" s="20" t="s">
        <v>655</v>
      </c>
      <c r="G39" s="21">
        <v>5222</v>
      </c>
      <c r="H39" s="21">
        <v>222</v>
      </c>
      <c r="I39" s="21">
        <v>3000</v>
      </c>
      <c r="J39" s="21">
        <v>1000</v>
      </c>
      <c r="K39" s="21">
        <v>1000</v>
      </c>
      <c r="L39" s="64">
        <v>4721</v>
      </c>
      <c r="M39" s="21">
        <v>0</v>
      </c>
      <c r="N39" s="21"/>
      <c r="O39" s="22"/>
      <c r="P39" s="177">
        <f t="shared" si="3"/>
        <v>1</v>
      </c>
      <c r="Q39" s="13">
        <f t="shared" si="3"/>
        <v>0</v>
      </c>
      <c r="R39" s="177">
        <f t="shared" si="2"/>
        <v>0.90405974722328608</v>
      </c>
      <c r="S39" s="2"/>
      <c r="U39" s="15"/>
    </row>
    <row r="40" spans="2:21" ht="77.25" customHeight="1" thickBot="1" x14ac:dyDescent="0.25">
      <c r="B40" s="341"/>
      <c r="C40" s="341"/>
      <c r="D40" s="358"/>
      <c r="E40" s="20" t="s">
        <v>656</v>
      </c>
      <c r="F40" s="20" t="s">
        <v>657</v>
      </c>
      <c r="G40" s="21">
        <v>200</v>
      </c>
      <c r="H40" s="21">
        <v>50</v>
      </c>
      <c r="I40" s="21">
        <v>50</v>
      </c>
      <c r="J40" s="21">
        <v>50</v>
      </c>
      <c r="K40" s="21">
        <v>50</v>
      </c>
      <c r="L40" s="64">
        <v>61</v>
      </c>
      <c r="M40" s="21">
        <v>0</v>
      </c>
      <c r="N40" s="21"/>
      <c r="O40" s="22"/>
      <c r="P40" s="177">
        <f t="shared" si="3"/>
        <v>1</v>
      </c>
      <c r="Q40" s="13">
        <f t="shared" si="3"/>
        <v>0</v>
      </c>
      <c r="R40" s="177">
        <f t="shared" si="2"/>
        <v>0.30499999999999999</v>
      </c>
      <c r="S40" s="2"/>
      <c r="U40" s="15"/>
    </row>
    <row r="41" spans="2:21" ht="48" customHeight="1" thickBot="1" x14ac:dyDescent="0.25">
      <c r="B41" s="341"/>
      <c r="C41" s="341"/>
      <c r="D41" s="358"/>
      <c r="E41" s="20" t="s">
        <v>658</v>
      </c>
      <c r="F41" s="20" t="s">
        <v>659</v>
      </c>
      <c r="G41" s="21">
        <v>1</v>
      </c>
      <c r="H41" s="21">
        <v>0</v>
      </c>
      <c r="I41" s="21">
        <v>0</v>
      </c>
      <c r="J41" s="21">
        <v>0</v>
      </c>
      <c r="K41" s="21">
        <v>1</v>
      </c>
      <c r="L41" s="64">
        <v>0</v>
      </c>
      <c r="M41" s="21">
        <v>0</v>
      </c>
      <c r="N41" s="21"/>
      <c r="O41" s="22"/>
      <c r="P41" s="177" t="str">
        <f t="shared" si="3"/>
        <v>-</v>
      </c>
      <c r="Q41" s="13" t="str">
        <f t="shared" si="3"/>
        <v>-</v>
      </c>
      <c r="R41" s="177">
        <f t="shared" si="2"/>
        <v>0</v>
      </c>
      <c r="S41" s="2"/>
      <c r="U41" s="15"/>
    </row>
    <row r="42" spans="2:21" ht="48" customHeight="1" thickBot="1" x14ac:dyDescent="0.25">
      <c r="B42" s="341"/>
      <c r="C42" s="341"/>
      <c r="D42" s="358"/>
      <c r="E42" s="20" t="s">
        <v>660</v>
      </c>
      <c r="F42" s="20" t="s">
        <v>661</v>
      </c>
      <c r="G42" s="25">
        <v>0.1</v>
      </c>
      <c r="H42" s="21">
        <v>0</v>
      </c>
      <c r="I42" s="24">
        <v>0.05</v>
      </c>
      <c r="J42" s="25">
        <v>0.05</v>
      </c>
      <c r="K42" s="25">
        <v>0</v>
      </c>
      <c r="L42" s="64">
        <v>0</v>
      </c>
      <c r="M42" s="21">
        <v>0</v>
      </c>
      <c r="N42" s="21"/>
      <c r="O42" s="22"/>
      <c r="P42" s="177" t="str">
        <f t="shared" si="3"/>
        <v>-</v>
      </c>
      <c r="Q42" s="13">
        <f t="shared" si="3"/>
        <v>0</v>
      </c>
      <c r="R42" s="177">
        <f t="shared" si="2"/>
        <v>0</v>
      </c>
      <c r="S42" s="2"/>
      <c r="U42" s="15"/>
    </row>
    <row r="43" spans="2:21" ht="48" customHeight="1" thickBot="1" x14ac:dyDescent="0.25">
      <c r="B43" s="341"/>
      <c r="C43" s="341"/>
      <c r="D43" s="358"/>
      <c r="E43" s="20" t="s">
        <v>662</v>
      </c>
      <c r="F43" s="20" t="s">
        <v>663</v>
      </c>
      <c r="G43" s="21">
        <v>1</v>
      </c>
      <c r="H43" s="21">
        <v>0</v>
      </c>
      <c r="I43" s="21">
        <v>0</v>
      </c>
      <c r="J43" s="21">
        <v>1</v>
      </c>
      <c r="K43" s="21">
        <v>0</v>
      </c>
      <c r="L43" s="64">
        <v>0</v>
      </c>
      <c r="M43" s="21">
        <v>0</v>
      </c>
      <c r="N43" s="21"/>
      <c r="O43" s="22"/>
      <c r="P43" s="177" t="str">
        <f t="shared" si="3"/>
        <v>-</v>
      </c>
      <c r="Q43" s="13" t="str">
        <f t="shared" si="3"/>
        <v>-</v>
      </c>
      <c r="R43" s="177">
        <f t="shared" si="2"/>
        <v>0</v>
      </c>
      <c r="S43" s="2"/>
      <c r="U43" s="15"/>
    </row>
    <row r="44" spans="2:21" ht="30.75" thickBot="1" x14ac:dyDescent="0.25">
      <c r="B44" s="357" t="s">
        <v>1313</v>
      </c>
      <c r="C44" s="357" t="s">
        <v>1212</v>
      </c>
      <c r="D44" s="358" t="s">
        <v>707</v>
      </c>
      <c r="E44" s="20" t="s">
        <v>664</v>
      </c>
      <c r="F44" s="20" t="s">
        <v>665</v>
      </c>
      <c r="G44" s="21">
        <v>2</v>
      </c>
      <c r="H44" s="21">
        <v>1</v>
      </c>
      <c r="I44" s="21">
        <v>1</v>
      </c>
      <c r="J44" s="21">
        <v>0</v>
      </c>
      <c r="K44" s="21">
        <v>0</v>
      </c>
      <c r="L44" s="64">
        <v>4</v>
      </c>
      <c r="M44" s="21">
        <v>0</v>
      </c>
      <c r="N44" s="21"/>
      <c r="O44" s="22"/>
      <c r="P44" s="177">
        <f t="shared" si="3"/>
        <v>1</v>
      </c>
      <c r="Q44" s="13">
        <f t="shared" si="3"/>
        <v>0</v>
      </c>
      <c r="R44" s="177">
        <f t="shared" si="2"/>
        <v>1</v>
      </c>
      <c r="S44" s="2"/>
      <c r="U44" s="15"/>
    </row>
    <row r="45" spans="2:21" ht="45.75" thickBot="1" x14ac:dyDescent="0.25">
      <c r="B45" s="357"/>
      <c r="C45" s="357"/>
      <c r="D45" s="358"/>
      <c r="E45" s="20" t="s">
        <v>666</v>
      </c>
      <c r="F45" s="20" t="s">
        <v>667</v>
      </c>
      <c r="G45" s="21">
        <v>2</v>
      </c>
      <c r="H45" s="21">
        <v>2</v>
      </c>
      <c r="I45" s="21">
        <v>0</v>
      </c>
      <c r="J45" s="21">
        <v>0</v>
      </c>
      <c r="K45" s="21">
        <v>0</v>
      </c>
      <c r="L45" s="64">
        <v>16</v>
      </c>
      <c r="M45" s="21">
        <v>0</v>
      </c>
      <c r="N45" s="21"/>
      <c r="O45" s="22"/>
      <c r="P45" s="177">
        <f t="shared" si="3"/>
        <v>1</v>
      </c>
      <c r="Q45" s="13" t="str">
        <f t="shared" si="3"/>
        <v>-</v>
      </c>
      <c r="R45" s="177">
        <f t="shared" si="2"/>
        <v>1</v>
      </c>
      <c r="S45" s="2"/>
      <c r="U45" s="15"/>
    </row>
    <row r="46" spans="2:21" ht="30.75" thickBot="1" x14ac:dyDescent="0.25">
      <c r="B46" s="357"/>
      <c r="C46" s="357"/>
      <c r="D46" s="358" t="s">
        <v>708</v>
      </c>
      <c r="E46" s="20" t="s">
        <v>668</v>
      </c>
      <c r="F46" s="20" t="s">
        <v>669</v>
      </c>
      <c r="G46" s="21">
        <v>1</v>
      </c>
      <c r="H46" s="21">
        <v>0.2</v>
      </c>
      <c r="I46" s="21">
        <v>0.2</v>
      </c>
      <c r="J46" s="21">
        <v>0.3</v>
      </c>
      <c r="K46" s="21">
        <v>0.3</v>
      </c>
      <c r="L46" s="64">
        <v>0</v>
      </c>
      <c r="M46" s="21">
        <v>0</v>
      </c>
      <c r="N46" s="21"/>
      <c r="O46" s="22"/>
      <c r="P46" s="177">
        <f t="shared" si="3"/>
        <v>0</v>
      </c>
      <c r="Q46" s="13">
        <f t="shared" si="3"/>
        <v>0</v>
      </c>
      <c r="R46" s="177">
        <f t="shared" si="2"/>
        <v>0</v>
      </c>
      <c r="S46" s="2"/>
      <c r="U46" s="15"/>
    </row>
    <row r="47" spans="2:21" ht="45.75" thickBot="1" x14ac:dyDescent="0.25">
      <c r="B47" s="357"/>
      <c r="C47" s="357"/>
      <c r="D47" s="358"/>
      <c r="E47" s="20" t="s">
        <v>670</v>
      </c>
      <c r="F47" s="20" t="s">
        <v>671</v>
      </c>
      <c r="G47" s="21">
        <v>2</v>
      </c>
      <c r="H47" s="21">
        <v>0</v>
      </c>
      <c r="I47" s="21">
        <v>1</v>
      </c>
      <c r="J47" s="21">
        <v>1</v>
      </c>
      <c r="K47" s="21">
        <v>0</v>
      </c>
      <c r="L47" s="64">
        <v>0</v>
      </c>
      <c r="M47" s="21">
        <v>0</v>
      </c>
      <c r="N47" s="21"/>
      <c r="O47" s="22"/>
      <c r="P47" s="177" t="str">
        <f t="shared" si="3"/>
        <v>-</v>
      </c>
      <c r="Q47" s="13">
        <f t="shared" si="3"/>
        <v>0</v>
      </c>
      <c r="R47" s="177">
        <f t="shared" si="2"/>
        <v>0</v>
      </c>
      <c r="S47" s="2"/>
      <c r="U47" s="15"/>
    </row>
    <row r="48" spans="2:21" ht="45.75" thickBot="1" x14ac:dyDescent="0.25">
      <c r="B48" s="357"/>
      <c r="C48" s="357"/>
      <c r="D48" s="358"/>
      <c r="E48" s="20" t="s">
        <v>672</v>
      </c>
      <c r="F48" s="20" t="s">
        <v>673</v>
      </c>
      <c r="G48" s="21">
        <v>500</v>
      </c>
      <c r="H48" s="21">
        <v>300</v>
      </c>
      <c r="I48" s="21">
        <v>100</v>
      </c>
      <c r="J48" s="21">
        <v>50</v>
      </c>
      <c r="K48" s="21">
        <v>50</v>
      </c>
      <c r="L48" s="64">
        <v>2520</v>
      </c>
      <c r="M48" s="21">
        <v>0</v>
      </c>
      <c r="N48" s="21"/>
      <c r="O48" s="22"/>
      <c r="P48" s="177">
        <f t="shared" si="3"/>
        <v>1</v>
      </c>
      <c r="Q48" s="13">
        <f t="shared" si="3"/>
        <v>0</v>
      </c>
      <c r="R48" s="177">
        <f t="shared" si="2"/>
        <v>1</v>
      </c>
      <c r="S48" s="2"/>
      <c r="U48" s="15"/>
    </row>
    <row r="49" spans="2:21" ht="30.75" thickBot="1" x14ac:dyDescent="0.25">
      <c r="B49" s="357"/>
      <c r="C49" s="357"/>
      <c r="D49" s="358"/>
      <c r="E49" s="20" t="s">
        <v>674</v>
      </c>
      <c r="F49" s="20" t="s">
        <v>675</v>
      </c>
      <c r="G49" s="21">
        <v>10</v>
      </c>
      <c r="H49" s="21">
        <v>7</v>
      </c>
      <c r="I49" s="21">
        <v>2</v>
      </c>
      <c r="J49" s="21">
        <v>1</v>
      </c>
      <c r="K49" s="21">
        <v>0</v>
      </c>
      <c r="L49" s="64">
        <v>7</v>
      </c>
      <c r="M49" s="21">
        <v>0</v>
      </c>
      <c r="N49" s="21"/>
      <c r="O49" s="22"/>
      <c r="P49" s="177">
        <f t="shared" si="3"/>
        <v>1</v>
      </c>
      <c r="Q49" s="13">
        <f t="shared" si="3"/>
        <v>0</v>
      </c>
      <c r="R49" s="177">
        <f t="shared" si="2"/>
        <v>0.7</v>
      </c>
      <c r="S49" s="2"/>
      <c r="U49" s="15"/>
    </row>
    <row r="50" spans="2:21" ht="45.75" thickBot="1" x14ac:dyDescent="0.25">
      <c r="B50" s="357"/>
      <c r="C50" s="357"/>
      <c r="D50" s="358"/>
      <c r="E50" s="20" t="s">
        <v>676</v>
      </c>
      <c r="F50" s="20" t="s">
        <v>677</v>
      </c>
      <c r="G50" s="21">
        <v>2</v>
      </c>
      <c r="H50" s="21">
        <v>1</v>
      </c>
      <c r="I50" s="21">
        <v>0</v>
      </c>
      <c r="J50" s="21">
        <v>1</v>
      </c>
      <c r="K50" s="21">
        <v>0</v>
      </c>
      <c r="L50" s="64">
        <v>4</v>
      </c>
      <c r="M50" s="21">
        <v>0</v>
      </c>
      <c r="N50" s="21"/>
      <c r="O50" s="22"/>
      <c r="P50" s="177">
        <f t="shared" si="3"/>
        <v>1</v>
      </c>
      <c r="Q50" s="13" t="str">
        <f t="shared" si="3"/>
        <v>-</v>
      </c>
      <c r="R50" s="177">
        <f t="shared" si="2"/>
        <v>1</v>
      </c>
      <c r="S50" s="2"/>
      <c r="U50" s="15"/>
    </row>
    <row r="51" spans="2:21" ht="30.75" thickBot="1" x14ac:dyDescent="0.25">
      <c r="B51" s="357"/>
      <c r="C51" s="357"/>
      <c r="D51" s="358"/>
      <c r="E51" s="20" t="s">
        <v>678</v>
      </c>
      <c r="F51" s="20" t="s">
        <v>679</v>
      </c>
      <c r="G51" s="21">
        <v>1</v>
      </c>
      <c r="H51" s="21">
        <v>0</v>
      </c>
      <c r="I51" s="21">
        <v>1</v>
      </c>
      <c r="J51" s="21">
        <v>0</v>
      </c>
      <c r="K51" s="21">
        <v>0</v>
      </c>
      <c r="L51" s="64">
        <v>0</v>
      </c>
      <c r="M51" s="21">
        <v>0</v>
      </c>
      <c r="N51" s="21"/>
      <c r="O51" s="22"/>
      <c r="P51" s="177" t="str">
        <f t="shared" si="3"/>
        <v>-</v>
      </c>
      <c r="Q51" s="13">
        <f t="shared" si="3"/>
        <v>0</v>
      </c>
      <c r="R51" s="177">
        <f t="shared" si="2"/>
        <v>0</v>
      </c>
      <c r="S51" s="2"/>
      <c r="U51" s="15"/>
    </row>
    <row r="52" spans="2:21" ht="60.75" thickBot="1" x14ac:dyDescent="0.25">
      <c r="B52" s="357"/>
      <c r="C52" s="357"/>
      <c r="D52" s="358"/>
      <c r="E52" s="20" t="s">
        <v>680</v>
      </c>
      <c r="F52" s="20" t="s">
        <v>681</v>
      </c>
      <c r="G52" s="21">
        <v>1</v>
      </c>
      <c r="H52" s="21">
        <v>0</v>
      </c>
      <c r="I52" s="21">
        <v>0.3</v>
      </c>
      <c r="J52" s="21">
        <v>0.3</v>
      </c>
      <c r="K52" s="21">
        <v>0.4</v>
      </c>
      <c r="L52" s="64">
        <v>0</v>
      </c>
      <c r="M52" s="21">
        <v>0</v>
      </c>
      <c r="N52" s="21"/>
      <c r="O52" s="22"/>
      <c r="P52" s="177" t="str">
        <f t="shared" si="3"/>
        <v>-</v>
      </c>
      <c r="Q52" s="13">
        <f t="shared" si="3"/>
        <v>0</v>
      </c>
      <c r="R52" s="177">
        <f t="shared" si="2"/>
        <v>0</v>
      </c>
      <c r="S52" s="2"/>
      <c r="U52" s="15"/>
    </row>
    <row r="53" spans="2:21" ht="49.5" customHeight="1" thickBot="1" x14ac:dyDescent="0.25">
      <c r="B53" s="357"/>
      <c r="C53" s="357"/>
      <c r="D53" s="358" t="s">
        <v>709</v>
      </c>
      <c r="E53" s="20" t="s">
        <v>682</v>
      </c>
      <c r="F53" s="20" t="s">
        <v>683</v>
      </c>
      <c r="G53" s="21">
        <v>5</v>
      </c>
      <c r="H53" s="21">
        <v>0</v>
      </c>
      <c r="I53" s="21">
        <v>1.5</v>
      </c>
      <c r="J53" s="21">
        <v>2</v>
      </c>
      <c r="K53" s="21">
        <v>1.5</v>
      </c>
      <c r="L53" s="64">
        <v>0</v>
      </c>
      <c r="M53" s="21">
        <v>0</v>
      </c>
      <c r="N53" s="21"/>
      <c r="O53" s="22"/>
      <c r="P53" s="177" t="str">
        <f t="shared" si="3"/>
        <v>-</v>
      </c>
      <c r="Q53" s="13">
        <f t="shared" si="3"/>
        <v>0</v>
      </c>
      <c r="R53" s="177">
        <f t="shared" si="2"/>
        <v>0</v>
      </c>
      <c r="S53" s="2"/>
      <c r="U53" s="15"/>
    </row>
    <row r="54" spans="2:21" ht="54" customHeight="1" thickBot="1" x14ac:dyDescent="0.25">
      <c r="B54" s="357"/>
      <c r="C54" s="357"/>
      <c r="D54" s="358"/>
      <c r="E54" s="20" t="s">
        <v>684</v>
      </c>
      <c r="F54" s="20" t="s">
        <v>685</v>
      </c>
      <c r="G54" s="21">
        <v>25</v>
      </c>
      <c r="H54" s="21">
        <v>10</v>
      </c>
      <c r="I54" s="21">
        <v>7</v>
      </c>
      <c r="J54" s="21">
        <v>5</v>
      </c>
      <c r="K54" s="21">
        <v>3</v>
      </c>
      <c r="L54" s="64">
        <v>40.6</v>
      </c>
      <c r="M54" s="21">
        <v>0</v>
      </c>
      <c r="N54" s="21"/>
      <c r="O54" s="22"/>
      <c r="P54" s="177">
        <f t="shared" si="3"/>
        <v>1</v>
      </c>
      <c r="Q54" s="13">
        <f t="shared" si="3"/>
        <v>0</v>
      </c>
      <c r="R54" s="177">
        <f t="shared" si="2"/>
        <v>1</v>
      </c>
      <c r="S54" s="2"/>
      <c r="U54" s="15"/>
    </row>
    <row r="55" spans="2:21" ht="32.25" customHeight="1" thickBot="1" x14ac:dyDescent="0.25">
      <c r="B55" s="357"/>
      <c r="C55" s="357"/>
      <c r="D55" s="358"/>
      <c r="E55" s="20" t="s">
        <v>686</v>
      </c>
      <c r="F55" s="20" t="s">
        <v>687</v>
      </c>
      <c r="G55" s="21">
        <v>4</v>
      </c>
      <c r="H55" s="21">
        <v>1</v>
      </c>
      <c r="I55" s="21">
        <v>1</v>
      </c>
      <c r="J55" s="21">
        <v>1</v>
      </c>
      <c r="K55" s="21">
        <v>1</v>
      </c>
      <c r="L55" s="64">
        <v>9.86</v>
      </c>
      <c r="M55" s="21">
        <v>0</v>
      </c>
      <c r="N55" s="21"/>
      <c r="O55" s="22"/>
      <c r="P55" s="177">
        <f t="shared" si="3"/>
        <v>1</v>
      </c>
      <c r="Q55" s="13">
        <f t="shared" si="3"/>
        <v>0</v>
      </c>
      <c r="R55" s="177">
        <f t="shared" si="2"/>
        <v>1</v>
      </c>
      <c r="S55" s="2"/>
      <c r="U55" s="15"/>
    </row>
    <row r="56" spans="2:21" ht="60.75" thickBot="1" x14ac:dyDescent="0.25">
      <c r="B56" s="357"/>
      <c r="C56" s="357"/>
      <c r="D56" s="358"/>
      <c r="E56" s="20" t="s">
        <v>688</v>
      </c>
      <c r="F56" s="20" t="s">
        <v>689</v>
      </c>
      <c r="G56" s="21">
        <v>1</v>
      </c>
      <c r="H56" s="21">
        <v>0</v>
      </c>
      <c r="I56" s="21">
        <v>0.25</v>
      </c>
      <c r="J56" s="21">
        <v>0.5</v>
      </c>
      <c r="K56" s="21">
        <v>0.25</v>
      </c>
      <c r="L56" s="64">
        <v>0</v>
      </c>
      <c r="M56" s="21">
        <v>0</v>
      </c>
      <c r="N56" s="21"/>
      <c r="O56" s="22"/>
      <c r="P56" s="177" t="str">
        <f t="shared" si="3"/>
        <v>-</v>
      </c>
      <c r="Q56" s="13">
        <f t="shared" si="3"/>
        <v>0</v>
      </c>
      <c r="R56" s="177">
        <f t="shared" si="2"/>
        <v>0</v>
      </c>
      <c r="S56" s="2"/>
      <c r="U56" s="15"/>
    </row>
    <row r="57" spans="2:21" ht="32.25" customHeight="1" thickBot="1" x14ac:dyDescent="0.25">
      <c r="B57" s="357"/>
      <c r="C57" s="357"/>
      <c r="D57" s="358"/>
      <c r="E57" s="20" t="s">
        <v>690</v>
      </c>
      <c r="F57" s="20" t="s">
        <v>691</v>
      </c>
      <c r="G57" s="21">
        <v>7</v>
      </c>
      <c r="H57" s="21">
        <v>0</v>
      </c>
      <c r="I57" s="21">
        <v>1</v>
      </c>
      <c r="J57" s="21">
        <v>0</v>
      </c>
      <c r="K57" s="21">
        <v>1</v>
      </c>
      <c r="L57" s="64">
        <v>0</v>
      </c>
      <c r="M57" s="21">
        <v>0</v>
      </c>
      <c r="N57" s="21"/>
      <c r="O57" s="22"/>
      <c r="P57" s="177" t="str">
        <f t="shared" si="3"/>
        <v>-</v>
      </c>
      <c r="Q57" s="13">
        <f t="shared" si="3"/>
        <v>0</v>
      </c>
      <c r="R57" s="177">
        <f t="shared" si="2"/>
        <v>0</v>
      </c>
      <c r="S57" s="2"/>
      <c r="U57" s="15"/>
    </row>
    <row r="58" spans="2:21" ht="32.25" customHeight="1" thickBot="1" x14ac:dyDescent="0.25">
      <c r="B58" s="357"/>
      <c r="C58" s="357"/>
      <c r="D58" s="358"/>
      <c r="E58" s="20" t="s">
        <v>692</v>
      </c>
      <c r="F58" s="20" t="s">
        <v>693</v>
      </c>
      <c r="G58" s="21">
        <v>1</v>
      </c>
      <c r="H58" s="21">
        <v>0</v>
      </c>
      <c r="I58" s="21">
        <v>0</v>
      </c>
      <c r="J58" s="21">
        <v>0</v>
      </c>
      <c r="K58" s="21">
        <v>1</v>
      </c>
      <c r="L58" s="64">
        <v>0</v>
      </c>
      <c r="M58" s="21">
        <v>0</v>
      </c>
      <c r="N58" s="21"/>
      <c r="O58" s="22"/>
      <c r="P58" s="177" t="str">
        <f t="shared" si="3"/>
        <v>-</v>
      </c>
      <c r="Q58" s="13" t="str">
        <f t="shared" si="3"/>
        <v>-</v>
      </c>
      <c r="R58" s="177">
        <f t="shared" si="2"/>
        <v>0</v>
      </c>
      <c r="U58" s="15"/>
    </row>
    <row r="59" spans="2:21" ht="57" customHeight="1" thickBot="1" x14ac:dyDescent="0.25">
      <c r="B59" s="357"/>
      <c r="C59" s="357"/>
      <c r="D59" s="358"/>
      <c r="E59" s="20" t="s">
        <v>694</v>
      </c>
      <c r="F59" s="20" t="s">
        <v>695</v>
      </c>
      <c r="G59" s="21">
        <v>200</v>
      </c>
      <c r="H59" s="21">
        <v>60</v>
      </c>
      <c r="I59" s="21">
        <v>60</v>
      </c>
      <c r="J59" s="21">
        <v>40</v>
      </c>
      <c r="K59" s="21">
        <v>40</v>
      </c>
      <c r="L59" s="64">
        <v>83</v>
      </c>
      <c r="M59" s="21">
        <v>20</v>
      </c>
      <c r="N59" s="21"/>
      <c r="O59" s="22"/>
      <c r="P59" s="177">
        <f t="shared" si="3"/>
        <v>1</v>
      </c>
      <c r="Q59" s="13">
        <f t="shared" si="3"/>
        <v>0.33333333333333331</v>
      </c>
      <c r="R59" s="177">
        <f t="shared" si="2"/>
        <v>0.51500000000000001</v>
      </c>
      <c r="U59" s="15"/>
    </row>
    <row r="60" spans="2:21" ht="32.25" customHeight="1" thickBot="1" x14ac:dyDescent="0.25">
      <c r="B60" s="357"/>
      <c r="C60" s="357"/>
      <c r="D60" s="358" t="s">
        <v>710</v>
      </c>
      <c r="E60" s="20" t="s">
        <v>696</v>
      </c>
      <c r="F60" s="20" t="s">
        <v>697</v>
      </c>
      <c r="G60" s="21">
        <v>5</v>
      </c>
      <c r="H60" s="21">
        <v>1</v>
      </c>
      <c r="I60" s="21">
        <v>1</v>
      </c>
      <c r="J60" s="21">
        <v>1</v>
      </c>
      <c r="K60" s="21">
        <v>2</v>
      </c>
      <c r="L60" s="64">
        <v>1</v>
      </c>
      <c r="M60" s="21">
        <v>0</v>
      </c>
      <c r="N60" s="21"/>
      <c r="O60" s="22"/>
      <c r="P60" s="177">
        <f t="shared" si="3"/>
        <v>1</v>
      </c>
      <c r="Q60" s="13">
        <f t="shared" si="3"/>
        <v>0</v>
      </c>
      <c r="R60" s="177">
        <f t="shared" si="2"/>
        <v>0.2</v>
      </c>
      <c r="U60" s="15"/>
    </row>
    <row r="61" spans="2:21" ht="45.75" thickBot="1" x14ac:dyDescent="0.25">
      <c r="B61" s="357"/>
      <c r="C61" s="357"/>
      <c r="D61" s="358"/>
      <c r="E61" s="20" t="s">
        <v>698</v>
      </c>
      <c r="F61" s="20" t="s">
        <v>699</v>
      </c>
      <c r="G61" s="21">
        <v>5</v>
      </c>
      <c r="H61" s="21">
        <v>0</v>
      </c>
      <c r="I61" s="21">
        <v>1</v>
      </c>
      <c r="J61" s="21">
        <v>2</v>
      </c>
      <c r="K61" s="21">
        <v>2</v>
      </c>
      <c r="L61" s="64">
        <v>0</v>
      </c>
      <c r="M61" s="21">
        <v>0</v>
      </c>
      <c r="N61" s="21"/>
      <c r="O61" s="22"/>
      <c r="P61" s="177" t="str">
        <f t="shared" si="3"/>
        <v>-</v>
      </c>
      <c r="Q61" s="13">
        <f t="shared" si="3"/>
        <v>0</v>
      </c>
      <c r="R61" s="177">
        <f t="shared" si="2"/>
        <v>0</v>
      </c>
      <c r="U61" s="15"/>
    </row>
    <row r="62" spans="2:21" ht="32.25" customHeight="1" thickBot="1" x14ac:dyDescent="0.25">
      <c r="B62" s="357"/>
      <c r="C62" s="357"/>
      <c r="D62" s="358"/>
      <c r="E62" s="20" t="s">
        <v>700</v>
      </c>
      <c r="F62" s="20" t="s">
        <v>701</v>
      </c>
      <c r="G62" s="21">
        <v>9</v>
      </c>
      <c r="H62" s="21">
        <v>0</v>
      </c>
      <c r="I62" s="21">
        <v>2</v>
      </c>
      <c r="J62" s="21">
        <v>1</v>
      </c>
      <c r="K62" s="21">
        <v>0</v>
      </c>
      <c r="L62" s="64">
        <v>0</v>
      </c>
      <c r="M62" s="21">
        <v>0</v>
      </c>
      <c r="N62" s="21"/>
      <c r="O62" s="22"/>
      <c r="P62" s="177" t="str">
        <f t="shared" si="3"/>
        <v>-</v>
      </c>
      <c r="Q62" s="13">
        <f t="shared" si="3"/>
        <v>0</v>
      </c>
      <c r="R62" s="177">
        <f t="shared" si="2"/>
        <v>0</v>
      </c>
      <c r="U62" s="15"/>
    </row>
    <row r="63" spans="2:21" ht="32.25" customHeight="1" thickBot="1" x14ac:dyDescent="0.25">
      <c r="B63" s="357"/>
      <c r="C63" s="357"/>
      <c r="D63" s="358"/>
      <c r="E63" s="20" t="s">
        <v>702</v>
      </c>
      <c r="F63" s="20" t="s">
        <v>703</v>
      </c>
      <c r="G63" s="27">
        <v>4</v>
      </c>
      <c r="H63" s="27">
        <v>1</v>
      </c>
      <c r="I63" s="27">
        <v>1</v>
      </c>
      <c r="J63" s="27">
        <v>1</v>
      </c>
      <c r="K63" s="27">
        <v>1</v>
      </c>
      <c r="L63" s="70">
        <v>1</v>
      </c>
      <c r="M63" s="21">
        <v>0</v>
      </c>
      <c r="N63" s="25"/>
      <c r="O63" s="26"/>
      <c r="P63" s="177">
        <f t="shared" si="3"/>
        <v>1</v>
      </c>
      <c r="Q63" s="13">
        <f t="shared" si="3"/>
        <v>0</v>
      </c>
      <c r="R63" s="177">
        <f t="shared" si="2"/>
        <v>0.25</v>
      </c>
      <c r="U63" s="15"/>
    </row>
    <row r="64" spans="2:21" ht="60.75" thickBot="1" x14ac:dyDescent="0.25">
      <c r="B64" s="357"/>
      <c r="C64" s="357"/>
      <c r="D64" s="358"/>
      <c r="E64" s="20" t="s">
        <v>704</v>
      </c>
      <c r="F64" s="20" t="s">
        <v>705</v>
      </c>
      <c r="G64" s="21">
        <v>4</v>
      </c>
      <c r="H64" s="21">
        <v>0</v>
      </c>
      <c r="I64" s="21">
        <v>1</v>
      </c>
      <c r="J64" s="21">
        <v>0</v>
      </c>
      <c r="K64" s="21">
        <v>1</v>
      </c>
      <c r="L64" s="64">
        <v>0</v>
      </c>
      <c r="M64" s="21">
        <v>0</v>
      </c>
      <c r="N64" s="21"/>
      <c r="O64" s="22"/>
      <c r="P64" s="177" t="str">
        <f t="shared" si="3"/>
        <v>-</v>
      </c>
      <c r="Q64" s="13">
        <f t="shared" si="3"/>
        <v>0</v>
      </c>
      <c r="R64" s="177">
        <f t="shared" si="2"/>
        <v>0</v>
      </c>
      <c r="U64" s="15"/>
    </row>
    <row r="65" spans="2:18" ht="69" customHeight="1" thickBot="1" x14ac:dyDescent="0.25">
      <c r="B65" s="305" t="s">
        <v>91</v>
      </c>
      <c r="C65" s="272" t="s">
        <v>92</v>
      </c>
      <c r="D65" s="274" t="s">
        <v>168</v>
      </c>
      <c r="E65" s="33" t="s">
        <v>15</v>
      </c>
      <c r="F65" s="47"/>
      <c r="G65" s="276" t="s">
        <v>16</v>
      </c>
      <c r="H65" s="38" t="s">
        <v>44</v>
      </c>
      <c r="I65" s="33" t="s">
        <v>45</v>
      </c>
      <c r="J65" s="34" t="s">
        <v>46</v>
      </c>
      <c r="K65" s="34" t="s">
        <v>40</v>
      </c>
      <c r="L65" s="65" t="s">
        <v>37</v>
      </c>
      <c r="M65" s="33" t="s">
        <v>38</v>
      </c>
      <c r="N65" s="34" t="s">
        <v>39</v>
      </c>
      <c r="O65" s="34" t="s">
        <v>40</v>
      </c>
      <c r="P65" s="35" t="s">
        <v>17</v>
      </c>
      <c r="Q65" s="35" t="s">
        <v>1361</v>
      </c>
      <c r="R65" s="36" t="s">
        <v>12</v>
      </c>
    </row>
    <row r="66" spans="2:18" ht="16.5" thickBot="1" x14ac:dyDescent="0.25">
      <c r="B66" s="277"/>
      <c r="C66" s="273"/>
      <c r="D66" s="275"/>
      <c r="E66" s="37">
        <f>COUNTA(E4:E64)</f>
        <v>61</v>
      </c>
      <c r="F66" s="48"/>
      <c r="G66" s="277"/>
      <c r="H66" s="39">
        <f t="shared" ref="H66:O66" si="4">COUNTIF(H4:H64,"&gt;0")</f>
        <v>26</v>
      </c>
      <c r="I66" s="39">
        <f t="shared" si="4"/>
        <v>44</v>
      </c>
      <c r="J66" s="39">
        <f t="shared" si="4"/>
        <v>49</v>
      </c>
      <c r="K66" s="39">
        <f t="shared" si="4"/>
        <v>46</v>
      </c>
      <c r="L66" s="66">
        <f t="shared" si="4"/>
        <v>25</v>
      </c>
      <c r="M66" s="39">
        <f t="shared" si="4"/>
        <v>1</v>
      </c>
      <c r="N66" s="39">
        <f t="shared" si="4"/>
        <v>0</v>
      </c>
      <c r="O66" s="39">
        <f t="shared" si="4"/>
        <v>0</v>
      </c>
      <c r="P66" s="40">
        <f>AVERAGE(P4:P64)</f>
        <v>0.96153846153846156</v>
      </c>
      <c r="Q66" s="40">
        <f>AVERAGE(Q4:Q64)</f>
        <v>7.5757575757575751E-3</v>
      </c>
      <c r="R66" s="40">
        <f>AVERAGE(R4:R64)</f>
        <v>0.28427234373905214</v>
      </c>
    </row>
    <row r="67" spans="2:18" ht="63" customHeight="1" thickBot="1" x14ac:dyDescent="0.25">
      <c r="B67" s="320" t="s">
        <v>1329</v>
      </c>
      <c r="C67" s="321"/>
      <c r="D67" s="322"/>
      <c r="E67" s="320" t="s">
        <v>1331</v>
      </c>
      <c r="F67" s="322"/>
      <c r="G67" s="320" t="s">
        <v>1332</v>
      </c>
      <c r="H67" s="321"/>
      <c r="I67" s="322"/>
      <c r="J67" s="182" t="s">
        <v>1273</v>
      </c>
      <c r="K67" s="183" t="s">
        <v>1274</v>
      </c>
      <c r="L67" s="183" t="s">
        <v>1275</v>
      </c>
      <c r="M67" s="183"/>
      <c r="N67" s="183"/>
      <c r="O67" s="183"/>
      <c r="P67" s="183" t="s">
        <v>1276</v>
      </c>
      <c r="Q67" s="184" t="s">
        <v>1277</v>
      </c>
    </row>
    <row r="68" spans="2:18" ht="15.75" thickBot="1" x14ac:dyDescent="0.25">
      <c r="B68" s="317" t="s">
        <v>1330</v>
      </c>
      <c r="C68" s="318"/>
      <c r="D68" s="319"/>
      <c r="E68" s="317" t="s">
        <v>1292</v>
      </c>
      <c r="F68" s="319"/>
      <c r="G68" s="343" t="s">
        <v>1292</v>
      </c>
      <c r="H68" s="344"/>
      <c r="I68" s="345"/>
      <c r="J68" s="191"/>
      <c r="K68" s="186"/>
      <c r="L68" s="187"/>
      <c r="M68" s="188"/>
      <c r="N68" s="188"/>
      <c r="O68" s="188"/>
      <c r="P68" s="189"/>
      <c r="Q68" s="190"/>
    </row>
    <row r="69" spans="2:18" ht="12" customHeight="1" x14ac:dyDescent="0.2"/>
  </sheetData>
  <sheetProtection formatCells="0" formatColumns="0" formatRows="0"/>
  <mergeCells count="20">
    <mergeCell ref="B1:Q1"/>
    <mergeCell ref="B65:B66"/>
    <mergeCell ref="C65:C66"/>
    <mergeCell ref="D65:D66"/>
    <mergeCell ref="G65:G66"/>
    <mergeCell ref="D4:D43"/>
    <mergeCell ref="D44:D45"/>
    <mergeCell ref="D46:D52"/>
    <mergeCell ref="D53:D59"/>
    <mergeCell ref="D60:D64"/>
    <mergeCell ref="C4:C43"/>
    <mergeCell ref="B4:B43"/>
    <mergeCell ref="C44:C64"/>
    <mergeCell ref="B68:D68"/>
    <mergeCell ref="E68:F68"/>
    <mergeCell ref="G68:I68"/>
    <mergeCell ref="B44:B64"/>
    <mergeCell ref="B67:D67"/>
    <mergeCell ref="E67:F67"/>
    <mergeCell ref="G67:I67"/>
  </mergeCells>
  <conditionalFormatting sqref="P4:P64 R4:R64">
    <cfRule type="cellIs" dxfId="403" priority="30" operator="equal">
      <formula>"-"</formula>
    </cfRule>
    <cfRule type="cellIs" dxfId="402" priority="31" operator="lessThan">
      <formula>0.5</formula>
    </cfRule>
    <cfRule type="cellIs" dxfId="401" priority="32" operator="between">
      <formula>0.5</formula>
      <formula>0.75</formula>
    </cfRule>
    <cfRule type="cellIs" dxfId="400" priority="33" operator="between">
      <formula>0.75</formula>
      <formula>1</formula>
    </cfRule>
  </conditionalFormatting>
  <conditionalFormatting sqref="P4:P64 R4:R64">
    <cfRule type="cellIs" dxfId="399" priority="29" operator="equal">
      <formula>0</formula>
    </cfRule>
  </conditionalFormatting>
  <conditionalFormatting sqref="Q4:Q64">
    <cfRule type="cellIs" dxfId="398" priority="25" operator="equal">
      <formula>"-"</formula>
    </cfRule>
    <cfRule type="cellIs" dxfId="397" priority="26" operator="between">
      <formula>0.9</formula>
      <formula>1</formula>
    </cfRule>
    <cfRule type="cellIs" dxfId="396" priority="27" operator="between">
      <formula>0.7</formula>
      <formula>0.899</formula>
    </cfRule>
    <cfRule type="cellIs" dxfId="395" priority="28" operator="between">
      <formula>0</formula>
      <formula>0.699</formula>
    </cfRule>
  </conditionalFormatting>
  <conditionalFormatting sqref="Q4:Q64">
    <cfRule type="cellIs" dxfId="394" priority="21" operator="equal">
      <formula>"-"</formula>
    </cfRule>
    <cfRule type="cellIs" dxfId="393" priority="22" operator="lessThan">
      <formula>0.699</formula>
    </cfRule>
    <cfRule type="cellIs" dxfId="392" priority="23" operator="between">
      <formula>0.7</formula>
      <formula>0.8999</formula>
    </cfRule>
    <cfRule type="cellIs" dxfId="391" priority="24" operator="between">
      <formula>0.9</formula>
      <formula>1</formula>
    </cfRule>
  </conditionalFormatting>
  <conditionalFormatting sqref="Q4:Q64">
    <cfRule type="cellIs" dxfId="390" priority="17" operator="equal">
      <formula>"-"</formula>
    </cfRule>
    <cfRule type="cellIs" dxfId="389" priority="18" operator="lessThan">
      <formula>0.69999</formula>
    </cfRule>
    <cfRule type="cellIs" dxfId="388" priority="19" operator="between">
      <formula>0.7</formula>
      <formula>0.8999</formula>
    </cfRule>
    <cfRule type="cellIs" dxfId="387" priority="20" operator="between">
      <formula>0.9</formula>
      <formula>1</formula>
    </cfRule>
  </conditionalFormatting>
  <conditionalFormatting sqref="Q4:Q64">
    <cfRule type="cellIs" dxfId="386" priority="13" operator="equal">
      <formula>"-"</formula>
    </cfRule>
    <cfRule type="cellIs" dxfId="385" priority="14" operator="between">
      <formula>0.9</formula>
      <formula>1</formula>
    </cfRule>
    <cfRule type="cellIs" dxfId="384" priority="15" operator="between">
      <formula>0.7</formula>
      <formula>0.899</formula>
    </cfRule>
    <cfRule type="cellIs" dxfId="383" priority="16" operator="lessThan">
      <formula>0.699</formula>
    </cfRule>
  </conditionalFormatting>
  <conditionalFormatting sqref="Q4:Q64">
    <cfRule type="cellIs" dxfId="382" priority="9" operator="equal">
      <formula>"-"</formula>
    </cfRule>
    <cfRule type="cellIs" dxfId="381" priority="10" operator="lessThan">
      <formula>0.699</formula>
    </cfRule>
    <cfRule type="cellIs" dxfId="380" priority="11" operator="between">
      <formula>0.9</formula>
      <formula>1</formula>
    </cfRule>
    <cfRule type="cellIs" dxfId="379" priority="12" operator="between">
      <formula>0.7</formula>
      <formula>"89.99%"</formula>
    </cfRule>
  </conditionalFormatting>
  <conditionalFormatting sqref="Q4:Q64">
    <cfRule type="cellIs" dxfId="378" priority="5" operator="equal">
      <formula>"-"</formula>
    </cfRule>
    <cfRule type="cellIs" dxfId="377" priority="6" operator="lessThan">
      <formula>0.699</formula>
    </cfRule>
    <cfRule type="cellIs" dxfId="376" priority="7" operator="between">
      <formula>0.7</formula>
      <formula>0.899</formula>
    </cfRule>
    <cfRule type="cellIs" dxfId="375" priority="8" operator="between">
      <formula>0.9</formula>
      <formula>1</formula>
    </cfRule>
  </conditionalFormatting>
  <conditionalFormatting sqref="Q4:Q64">
    <cfRule type="cellIs" dxfId="374" priority="1" operator="equal">
      <formula>"-"</formula>
    </cfRule>
    <cfRule type="cellIs" dxfId="373" priority="2" operator="lessThan">
      <formula>0.699</formula>
    </cfRule>
    <cfRule type="cellIs" dxfId="372" priority="3" operator="between">
      <formula>0.7</formula>
      <formula>0.9166666</formula>
    </cfRule>
    <cfRule type="cellIs" dxfId="371"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9"/>
  <sheetViews>
    <sheetView topLeftCell="C16" zoomScale="70" zoomScaleNormal="70" zoomScaleSheetLayoutView="70" workbookViewId="0">
      <selection activeCell="Q25" sqref="Q25"/>
    </sheetView>
  </sheetViews>
  <sheetFormatPr baseColWidth="10" defaultColWidth="11.42578125" defaultRowHeight="15" x14ac:dyDescent="0.2"/>
  <cols>
    <col min="1" max="1" width="2.85546875" style="1" customWidth="1"/>
    <col min="2" max="2" width="27.7109375" style="1" customWidth="1"/>
    <col min="3" max="3" width="18.28515625" style="1" customWidth="1"/>
    <col min="4" max="4" width="27.7109375" style="1" customWidth="1"/>
    <col min="5" max="5" width="62.7109375" style="1" customWidth="1"/>
    <col min="6" max="6" width="45.5703125" style="1" hidden="1" customWidth="1"/>
    <col min="7" max="7" width="18.140625" style="1" customWidth="1"/>
    <col min="8" max="8" width="14.7109375" style="1" customWidth="1"/>
    <col min="9" max="9" width="16.42578125" style="1" customWidth="1"/>
    <col min="10" max="11" width="15.28515625" style="1" customWidth="1"/>
    <col min="12" max="12" width="16.140625" style="67" customWidth="1"/>
    <col min="13" max="13" width="13.28515625" style="1" customWidth="1"/>
    <col min="14" max="14" width="10.42578125" style="1" customWidth="1"/>
    <col min="15" max="15" width="8.5703125" style="1" customWidth="1"/>
    <col min="16" max="16" width="15.7109375" style="1" customWidth="1"/>
    <col min="17" max="17" width="19.85546875" style="1" customWidth="1"/>
    <col min="18" max="18" width="15" style="1" customWidth="1"/>
    <col min="19" max="19" width="11.42578125" style="1" customWidth="1"/>
    <col min="20" max="16384" width="11.42578125" style="1"/>
  </cols>
  <sheetData>
    <row r="1" spans="1:21" ht="42" customHeight="1" x14ac:dyDescent="0.2">
      <c r="B1" s="278" t="s">
        <v>754</v>
      </c>
      <c r="C1" s="278"/>
      <c r="D1" s="278"/>
      <c r="E1" s="278"/>
      <c r="F1" s="278"/>
      <c r="G1" s="278"/>
      <c r="H1" s="278"/>
      <c r="I1" s="278"/>
      <c r="J1" s="278"/>
      <c r="K1" s="278"/>
      <c r="L1" s="278"/>
      <c r="M1" s="278"/>
      <c r="N1" s="278"/>
      <c r="O1" s="278"/>
      <c r="P1" s="278"/>
      <c r="Q1" s="278"/>
    </row>
    <row r="2" spans="1:21" ht="16.5" thickBot="1" x14ac:dyDescent="0.25">
      <c r="D2" s="2"/>
      <c r="E2" s="3"/>
      <c r="F2" s="3"/>
      <c r="G2" s="3"/>
      <c r="H2" s="3"/>
      <c r="I2" s="3"/>
      <c r="J2" s="3"/>
      <c r="K2" s="3"/>
      <c r="L2" s="60"/>
      <c r="M2" s="3"/>
      <c r="N2" s="3"/>
      <c r="O2" s="3"/>
      <c r="P2" s="3"/>
      <c r="Q2" s="3"/>
    </row>
    <row r="3" spans="1:21" ht="54" customHeight="1"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45.75" customHeight="1" thickBot="1" x14ac:dyDescent="0.25">
      <c r="A4" s="2"/>
      <c r="B4" s="350" t="s">
        <v>1322</v>
      </c>
      <c r="C4" s="306" t="s">
        <v>1323</v>
      </c>
      <c r="D4" s="279" t="s">
        <v>750</v>
      </c>
      <c r="E4" s="45" t="s">
        <v>712</v>
      </c>
      <c r="F4" s="45" t="s">
        <v>713</v>
      </c>
      <c r="G4" s="10">
        <v>15</v>
      </c>
      <c r="H4" s="10">
        <v>15</v>
      </c>
      <c r="I4" s="10">
        <v>0</v>
      </c>
      <c r="J4" s="10">
        <v>0</v>
      </c>
      <c r="K4" s="10">
        <v>0</v>
      </c>
      <c r="L4" s="62">
        <v>40</v>
      </c>
      <c r="M4" s="10">
        <v>0</v>
      </c>
      <c r="N4" s="11"/>
      <c r="O4" s="12"/>
      <c r="P4" s="177">
        <f t="shared" ref="P4:Q23" si="0">IF(H4=0,"-",IF((L4/H4)&lt;=1,(L4/H4),1))</f>
        <v>1</v>
      </c>
      <c r="Q4" s="13" t="str">
        <f t="shared" si="0"/>
        <v>-</v>
      </c>
      <c r="R4" s="254">
        <f>IF(((L4+M4+N4+O4)/(G4))&lt;=1,((L4+M4+N4+O4)/(G4)),1)</f>
        <v>1</v>
      </c>
      <c r="S4" s="2"/>
      <c r="U4" s="15"/>
    </row>
    <row r="5" spans="1:21" s="18" customFormat="1" ht="69" customHeight="1" thickBot="1" x14ac:dyDescent="0.25">
      <c r="A5" s="2"/>
      <c r="B5" s="351"/>
      <c r="C5" s="309"/>
      <c r="D5" s="280"/>
      <c r="E5" s="20" t="s">
        <v>714</v>
      </c>
      <c r="F5" s="20" t="s">
        <v>715</v>
      </c>
      <c r="G5" s="16">
        <v>1</v>
      </c>
      <c r="H5" s="131">
        <v>0.25</v>
      </c>
      <c r="I5" s="131">
        <v>0.75</v>
      </c>
      <c r="J5" s="16">
        <v>0</v>
      </c>
      <c r="K5" s="16">
        <v>0</v>
      </c>
      <c r="L5" s="133">
        <v>0.25</v>
      </c>
      <c r="M5" s="16">
        <v>0</v>
      </c>
      <c r="N5" s="16"/>
      <c r="O5" s="17"/>
      <c r="P5" s="177">
        <f t="shared" si="0"/>
        <v>1</v>
      </c>
      <c r="Q5" s="13">
        <f t="shared" si="0"/>
        <v>0</v>
      </c>
      <c r="R5" s="254">
        <f t="shared" ref="R5:R20" si="1">IF(((L5+M5+N5+O5)/(G5))&lt;=1,((L5+M5+N5+O5)/(G5)),1)</f>
        <v>0.25</v>
      </c>
      <c r="S5" s="2"/>
      <c r="U5" s="19"/>
    </row>
    <row r="6" spans="1:21" s="18" customFormat="1" ht="47.25" customHeight="1" thickBot="1" x14ac:dyDescent="0.25">
      <c r="A6" s="2"/>
      <c r="B6" s="351"/>
      <c r="C6" s="309"/>
      <c r="D6" s="280"/>
      <c r="E6" s="20" t="s">
        <v>716</v>
      </c>
      <c r="F6" s="20" t="s">
        <v>717</v>
      </c>
      <c r="G6" s="16">
        <v>20</v>
      </c>
      <c r="H6" s="16">
        <v>0</v>
      </c>
      <c r="I6" s="16">
        <v>20</v>
      </c>
      <c r="J6" s="16">
        <v>0</v>
      </c>
      <c r="K6" s="16">
        <v>0</v>
      </c>
      <c r="L6" s="63">
        <v>0</v>
      </c>
      <c r="M6" s="16">
        <v>0</v>
      </c>
      <c r="N6" s="16"/>
      <c r="O6" s="17"/>
      <c r="P6" s="177" t="str">
        <f t="shared" si="0"/>
        <v>-</v>
      </c>
      <c r="Q6" s="13">
        <f t="shared" si="0"/>
        <v>0</v>
      </c>
      <c r="R6" s="254">
        <f t="shared" si="1"/>
        <v>0</v>
      </c>
      <c r="S6" s="2"/>
      <c r="U6" s="19"/>
    </row>
    <row r="7" spans="1:21" s="18" customFormat="1" ht="60.75" thickBot="1" x14ac:dyDescent="0.25">
      <c r="A7" s="2"/>
      <c r="B7" s="351"/>
      <c r="C7" s="309"/>
      <c r="D7" s="280"/>
      <c r="E7" s="20" t="s">
        <v>718</v>
      </c>
      <c r="F7" s="20" t="s">
        <v>719</v>
      </c>
      <c r="G7" s="16">
        <v>3</v>
      </c>
      <c r="H7" s="16">
        <v>0</v>
      </c>
      <c r="I7" s="16">
        <v>1</v>
      </c>
      <c r="J7" s="16">
        <v>1</v>
      </c>
      <c r="K7" s="16">
        <v>1</v>
      </c>
      <c r="L7" s="63">
        <v>0</v>
      </c>
      <c r="M7" s="16">
        <v>0</v>
      </c>
      <c r="N7" s="16"/>
      <c r="O7" s="17"/>
      <c r="P7" s="177" t="str">
        <f t="shared" si="0"/>
        <v>-</v>
      </c>
      <c r="Q7" s="13">
        <f t="shared" si="0"/>
        <v>0</v>
      </c>
      <c r="R7" s="254">
        <f t="shared" si="1"/>
        <v>0</v>
      </c>
      <c r="S7" s="2"/>
      <c r="U7" s="19"/>
    </row>
    <row r="8" spans="1:21" s="18" customFormat="1" ht="32.25" customHeight="1" thickBot="1" x14ac:dyDescent="0.25">
      <c r="A8" s="2"/>
      <c r="B8" s="351"/>
      <c r="C8" s="309"/>
      <c r="D8" s="280"/>
      <c r="E8" s="20" t="s">
        <v>720</v>
      </c>
      <c r="F8" s="20" t="s">
        <v>721</v>
      </c>
      <c r="G8" s="16">
        <v>1</v>
      </c>
      <c r="H8" s="16">
        <v>0</v>
      </c>
      <c r="I8" s="16">
        <v>0</v>
      </c>
      <c r="J8" s="16">
        <v>0</v>
      </c>
      <c r="K8" s="16">
        <v>0.5</v>
      </c>
      <c r="L8" s="63">
        <v>0</v>
      </c>
      <c r="M8" s="16">
        <v>0</v>
      </c>
      <c r="N8" s="16"/>
      <c r="O8" s="17"/>
      <c r="P8" s="177" t="str">
        <f t="shared" si="0"/>
        <v>-</v>
      </c>
      <c r="Q8" s="13" t="str">
        <f t="shared" si="0"/>
        <v>-</v>
      </c>
      <c r="R8" s="254">
        <f t="shared" si="1"/>
        <v>0</v>
      </c>
      <c r="S8" s="2"/>
      <c r="U8" s="19"/>
    </row>
    <row r="9" spans="1:21" s="18" customFormat="1" ht="52.5" customHeight="1" thickBot="1" x14ac:dyDescent="0.25">
      <c r="A9" s="2"/>
      <c r="B9" s="351"/>
      <c r="C9" s="309"/>
      <c r="D9" s="280"/>
      <c r="E9" s="20" t="s">
        <v>722</v>
      </c>
      <c r="F9" s="20" t="s">
        <v>723</v>
      </c>
      <c r="G9" s="16">
        <v>4</v>
      </c>
      <c r="H9" s="16">
        <v>0</v>
      </c>
      <c r="I9" s="16">
        <v>2</v>
      </c>
      <c r="J9" s="16">
        <v>1</v>
      </c>
      <c r="K9" s="16">
        <v>1</v>
      </c>
      <c r="L9" s="63">
        <v>0</v>
      </c>
      <c r="M9" s="16">
        <v>0</v>
      </c>
      <c r="N9" s="16"/>
      <c r="O9" s="17"/>
      <c r="P9" s="177" t="str">
        <f t="shared" si="0"/>
        <v>-</v>
      </c>
      <c r="Q9" s="13">
        <f t="shared" si="0"/>
        <v>0</v>
      </c>
      <c r="R9" s="254">
        <f t="shared" si="1"/>
        <v>0</v>
      </c>
      <c r="S9" s="2"/>
      <c r="U9" s="19"/>
    </row>
    <row r="10" spans="1:21" s="18" customFormat="1" ht="32.25" customHeight="1" thickBot="1" x14ac:dyDescent="0.25">
      <c r="A10" s="2"/>
      <c r="B10" s="351"/>
      <c r="C10" s="309"/>
      <c r="D10" s="280"/>
      <c r="E10" s="20" t="s">
        <v>724</v>
      </c>
      <c r="F10" s="20" t="s">
        <v>66</v>
      </c>
      <c r="G10" s="16">
        <v>1</v>
      </c>
      <c r="H10" s="16">
        <v>1</v>
      </c>
      <c r="I10" s="16">
        <v>1</v>
      </c>
      <c r="J10" s="16">
        <v>1</v>
      </c>
      <c r="K10" s="16">
        <v>1</v>
      </c>
      <c r="L10" s="63">
        <v>1</v>
      </c>
      <c r="M10" s="16">
        <v>0</v>
      </c>
      <c r="N10" s="16"/>
      <c r="O10" s="17"/>
      <c r="P10" s="177">
        <f t="shared" si="0"/>
        <v>1</v>
      </c>
      <c r="Q10" s="13">
        <f t="shared" si="0"/>
        <v>0</v>
      </c>
      <c r="R10" s="254">
        <f>IF(((L10+M10+N10+O10)/(G10))&lt;=1,((L10+M10+N10+O10)/(G10)),1)/4</f>
        <v>0.25</v>
      </c>
      <c r="S10" s="2"/>
      <c r="U10" s="19"/>
    </row>
    <row r="11" spans="1:21" s="18" customFormat="1" ht="53.25" customHeight="1" thickBot="1" x14ac:dyDescent="0.25">
      <c r="A11" s="2"/>
      <c r="B11" s="352"/>
      <c r="C11" s="307"/>
      <c r="D11" s="281"/>
      <c r="E11" s="20" t="s">
        <v>725</v>
      </c>
      <c r="F11" s="20" t="s">
        <v>66</v>
      </c>
      <c r="G11" s="21">
        <v>1</v>
      </c>
      <c r="H11" s="21">
        <v>1</v>
      </c>
      <c r="I11" s="21">
        <v>1</v>
      </c>
      <c r="J11" s="21">
        <v>1</v>
      </c>
      <c r="K11" s="21">
        <v>1</v>
      </c>
      <c r="L11" s="64">
        <v>0</v>
      </c>
      <c r="M11" s="21">
        <v>0</v>
      </c>
      <c r="N11" s="21"/>
      <c r="O11" s="22"/>
      <c r="P11" s="177">
        <f t="shared" si="0"/>
        <v>0</v>
      </c>
      <c r="Q11" s="13">
        <f t="shared" si="0"/>
        <v>0</v>
      </c>
      <c r="R11" s="254">
        <f>IF(((L11+M11+N11+O11)/(G11))&lt;=1,((L11+M11+N11+O11)/(G11)),1)/4</f>
        <v>0</v>
      </c>
      <c r="S11" s="2"/>
      <c r="U11" s="19"/>
    </row>
    <row r="12" spans="1:21" ht="63.75" customHeight="1" thickBot="1" x14ac:dyDescent="0.25">
      <c r="A12" s="2"/>
      <c r="B12" s="350" t="s">
        <v>1322</v>
      </c>
      <c r="C12" s="306" t="s">
        <v>1323</v>
      </c>
      <c r="D12" s="282" t="s">
        <v>751</v>
      </c>
      <c r="E12" s="20" t="s">
        <v>726</v>
      </c>
      <c r="F12" s="20" t="s">
        <v>727</v>
      </c>
      <c r="G12" s="16">
        <v>2</v>
      </c>
      <c r="H12" s="16">
        <v>0</v>
      </c>
      <c r="I12" s="16">
        <v>0.5</v>
      </c>
      <c r="J12" s="16">
        <v>0.5</v>
      </c>
      <c r="K12" s="16">
        <v>0</v>
      </c>
      <c r="L12" s="68">
        <v>0</v>
      </c>
      <c r="M12" s="16">
        <v>0</v>
      </c>
      <c r="N12" s="16"/>
      <c r="O12" s="23"/>
      <c r="P12" s="177" t="str">
        <f t="shared" si="0"/>
        <v>-</v>
      </c>
      <c r="Q12" s="13">
        <f t="shared" si="0"/>
        <v>0</v>
      </c>
      <c r="R12" s="254">
        <f t="shared" si="1"/>
        <v>0</v>
      </c>
      <c r="S12" s="2"/>
      <c r="U12" s="15"/>
    </row>
    <row r="13" spans="1:21" ht="63.75" customHeight="1" thickBot="1" x14ac:dyDescent="0.25">
      <c r="B13" s="351"/>
      <c r="C13" s="309"/>
      <c r="D13" s="280"/>
      <c r="E13" s="20" t="s">
        <v>728</v>
      </c>
      <c r="F13" s="20" t="s">
        <v>729</v>
      </c>
      <c r="G13" s="21">
        <v>1</v>
      </c>
      <c r="H13" s="21">
        <v>0</v>
      </c>
      <c r="I13" s="21">
        <v>0.34</v>
      </c>
      <c r="J13" s="21">
        <v>0.33</v>
      </c>
      <c r="K13" s="21">
        <v>0.33</v>
      </c>
      <c r="L13" s="64">
        <v>0</v>
      </c>
      <c r="M13" s="21">
        <v>0</v>
      </c>
      <c r="N13" s="21"/>
      <c r="O13" s="22"/>
      <c r="P13" s="177" t="str">
        <f t="shared" si="0"/>
        <v>-</v>
      </c>
      <c r="Q13" s="13">
        <f t="shared" si="0"/>
        <v>0</v>
      </c>
      <c r="R13" s="254">
        <f t="shared" si="1"/>
        <v>0</v>
      </c>
      <c r="S13" s="2"/>
      <c r="U13" s="15"/>
    </row>
    <row r="14" spans="1:21" ht="63.75" customHeight="1" thickBot="1" x14ac:dyDescent="0.25">
      <c r="B14" s="351"/>
      <c r="C14" s="309"/>
      <c r="D14" s="280"/>
      <c r="E14" s="20" t="s">
        <v>730</v>
      </c>
      <c r="F14" s="20" t="s">
        <v>731</v>
      </c>
      <c r="G14" s="21">
        <v>78</v>
      </c>
      <c r="H14" s="21">
        <v>78</v>
      </c>
      <c r="I14" s="21">
        <v>78</v>
      </c>
      <c r="J14" s="21">
        <v>78</v>
      </c>
      <c r="K14" s="21">
        <v>78</v>
      </c>
      <c r="L14" s="64">
        <v>77</v>
      </c>
      <c r="M14" s="21">
        <v>0</v>
      </c>
      <c r="N14" s="21"/>
      <c r="O14" s="22"/>
      <c r="P14" s="177">
        <f t="shared" si="0"/>
        <v>0.98717948717948723</v>
      </c>
      <c r="Q14" s="13">
        <f t="shared" si="0"/>
        <v>0</v>
      </c>
      <c r="R14" s="254">
        <f>IF(((L14+M14+N14+O14)/(G14))&lt;=1,((L14+M14+N14+O14)/(G14)),1)/4</f>
        <v>0.24679487179487181</v>
      </c>
      <c r="U14" s="15"/>
    </row>
    <row r="15" spans="1:21" ht="57" customHeight="1" thickBot="1" x14ac:dyDescent="0.25">
      <c r="B15" s="351"/>
      <c r="C15" s="309"/>
      <c r="D15" s="280"/>
      <c r="E15" s="20" t="s">
        <v>732</v>
      </c>
      <c r="F15" s="20" t="s">
        <v>733</v>
      </c>
      <c r="G15" s="24">
        <v>0.1</v>
      </c>
      <c r="H15" s="21">
        <v>0</v>
      </c>
      <c r="I15" s="25">
        <v>0.03</v>
      </c>
      <c r="J15" s="25">
        <v>0.03</v>
      </c>
      <c r="K15" s="25">
        <v>0.04</v>
      </c>
      <c r="L15" s="64">
        <v>0</v>
      </c>
      <c r="M15" s="21">
        <v>0</v>
      </c>
      <c r="N15" s="21"/>
      <c r="O15" s="22"/>
      <c r="P15" s="177" t="str">
        <f t="shared" si="0"/>
        <v>-</v>
      </c>
      <c r="Q15" s="13">
        <f t="shared" si="0"/>
        <v>0</v>
      </c>
      <c r="R15" s="254">
        <f t="shared" si="1"/>
        <v>0</v>
      </c>
      <c r="U15" s="15"/>
    </row>
    <row r="16" spans="1:21" ht="63.75" customHeight="1" thickBot="1" x14ac:dyDescent="0.25">
      <c r="B16" s="351"/>
      <c r="C16" s="309"/>
      <c r="D16" s="280"/>
      <c r="E16" s="20" t="s">
        <v>734</v>
      </c>
      <c r="F16" s="20" t="s">
        <v>735</v>
      </c>
      <c r="G16" s="21">
        <v>16</v>
      </c>
      <c r="H16" s="21">
        <v>4</v>
      </c>
      <c r="I16" s="21">
        <v>4</v>
      </c>
      <c r="J16" s="21">
        <v>4</v>
      </c>
      <c r="K16" s="21">
        <v>4</v>
      </c>
      <c r="L16" s="64">
        <v>5</v>
      </c>
      <c r="M16" s="21">
        <v>0</v>
      </c>
      <c r="N16" s="21"/>
      <c r="O16" s="22"/>
      <c r="P16" s="177">
        <f t="shared" si="0"/>
        <v>1</v>
      </c>
      <c r="Q16" s="13">
        <f t="shared" si="0"/>
        <v>0</v>
      </c>
      <c r="R16" s="254">
        <f t="shared" si="1"/>
        <v>0.3125</v>
      </c>
      <c r="U16" s="15"/>
    </row>
    <row r="17" spans="2:21" ht="63.75" customHeight="1" thickBot="1" x14ac:dyDescent="0.25">
      <c r="B17" s="351"/>
      <c r="C17" s="309"/>
      <c r="D17" s="280"/>
      <c r="E17" s="20" t="s">
        <v>736</v>
      </c>
      <c r="F17" s="20" t="s">
        <v>737</v>
      </c>
      <c r="G17" s="21">
        <v>1</v>
      </c>
      <c r="H17" s="21">
        <v>0</v>
      </c>
      <c r="I17" s="21">
        <v>1</v>
      </c>
      <c r="J17" s="21">
        <v>0</v>
      </c>
      <c r="K17" s="21">
        <v>0</v>
      </c>
      <c r="L17" s="64">
        <v>0</v>
      </c>
      <c r="M17" s="21">
        <v>0</v>
      </c>
      <c r="N17" s="21"/>
      <c r="O17" s="22"/>
      <c r="P17" s="177" t="str">
        <f t="shared" si="0"/>
        <v>-</v>
      </c>
      <c r="Q17" s="13">
        <f t="shared" si="0"/>
        <v>0</v>
      </c>
      <c r="R17" s="254">
        <f t="shared" si="1"/>
        <v>0</v>
      </c>
      <c r="U17" s="15"/>
    </row>
    <row r="18" spans="2:21" ht="63.75" customHeight="1" thickBot="1" x14ac:dyDescent="0.25">
      <c r="B18" s="351"/>
      <c r="C18" s="309"/>
      <c r="D18" s="281"/>
      <c r="E18" s="20" t="s">
        <v>738</v>
      </c>
      <c r="F18" s="20" t="s">
        <v>739</v>
      </c>
      <c r="G18" s="21">
        <v>1</v>
      </c>
      <c r="H18" s="21">
        <v>1</v>
      </c>
      <c r="I18" s="21">
        <v>1</v>
      </c>
      <c r="J18" s="21">
        <v>1</v>
      </c>
      <c r="K18" s="21">
        <v>1</v>
      </c>
      <c r="L18" s="64">
        <v>1</v>
      </c>
      <c r="M18" s="21">
        <v>0</v>
      </c>
      <c r="N18" s="21"/>
      <c r="O18" s="22"/>
      <c r="P18" s="177">
        <f t="shared" si="0"/>
        <v>1</v>
      </c>
      <c r="Q18" s="13">
        <f t="shared" si="0"/>
        <v>0</v>
      </c>
      <c r="R18" s="254">
        <f>IF(((L18+M18+N18+O18)/(G18))&lt;=1,((L18+M18+N18+O18)/(G18)),1)/4</f>
        <v>0.25</v>
      </c>
      <c r="U18" s="15"/>
    </row>
    <row r="19" spans="2:21" ht="48" customHeight="1" thickBot="1" x14ac:dyDescent="0.25">
      <c r="B19" s="351"/>
      <c r="C19" s="309"/>
      <c r="D19" s="282" t="s">
        <v>752</v>
      </c>
      <c r="E19" s="20" t="s">
        <v>740</v>
      </c>
      <c r="F19" s="20" t="s">
        <v>741</v>
      </c>
      <c r="G19" s="126">
        <v>5</v>
      </c>
      <c r="H19" s="126">
        <v>0</v>
      </c>
      <c r="I19" s="126">
        <v>2</v>
      </c>
      <c r="J19" s="126">
        <v>2</v>
      </c>
      <c r="K19" s="126">
        <v>1</v>
      </c>
      <c r="L19" s="127">
        <v>0</v>
      </c>
      <c r="M19" s="27">
        <v>0</v>
      </c>
      <c r="N19" s="25"/>
      <c r="O19" s="26"/>
      <c r="P19" s="177" t="str">
        <f t="shared" si="0"/>
        <v>-</v>
      </c>
      <c r="Q19" s="13">
        <f t="shared" si="0"/>
        <v>0</v>
      </c>
      <c r="R19" s="254">
        <f t="shared" si="1"/>
        <v>0</v>
      </c>
      <c r="U19" s="15"/>
    </row>
    <row r="20" spans="2:21" ht="48" customHeight="1" thickBot="1" x14ac:dyDescent="0.25">
      <c r="B20" s="351"/>
      <c r="C20" s="309"/>
      <c r="D20" s="280"/>
      <c r="E20" s="20" t="s">
        <v>742</v>
      </c>
      <c r="F20" s="20" t="s">
        <v>743</v>
      </c>
      <c r="G20" s="21">
        <v>2</v>
      </c>
      <c r="H20" s="21">
        <v>0</v>
      </c>
      <c r="I20" s="21">
        <v>1</v>
      </c>
      <c r="J20" s="21">
        <v>1</v>
      </c>
      <c r="K20" s="21">
        <v>0</v>
      </c>
      <c r="L20" s="64">
        <v>0</v>
      </c>
      <c r="M20" s="21">
        <v>1</v>
      </c>
      <c r="N20" s="21"/>
      <c r="O20" s="22"/>
      <c r="P20" s="177" t="str">
        <f t="shared" si="0"/>
        <v>-</v>
      </c>
      <c r="Q20" s="13">
        <f t="shared" si="0"/>
        <v>1</v>
      </c>
      <c r="R20" s="254">
        <f t="shared" si="1"/>
        <v>0.5</v>
      </c>
      <c r="U20" s="15"/>
    </row>
    <row r="21" spans="2:21" ht="50.25" customHeight="1" thickBot="1" x14ac:dyDescent="0.25">
      <c r="B21" s="351"/>
      <c r="C21" s="309"/>
      <c r="D21" s="280"/>
      <c r="E21" s="20" t="s">
        <v>744</v>
      </c>
      <c r="F21" s="20" t="s">
        <v>745</v>
      </c>
      <c r="G21" s="21">
        <v>1</v>
      </c>
      <c r="H21" s="21">
        <v>1</v>
      </c>
      <c r="I21" s="21">
        <v>1</v>
      </c>
      <c r="J21" s="21">
        <v>1</v>
      </c>
      <c r="K21" s="21">
        <v>1</v>
      </c>
      <c r="L21" s="64">
        <v>1</v>
      </c>
      <c r="M21" s="21">
        <v>1</v>
      </c>
      <c r="N21" s="21"/>
      <c r="O21" s="22"/>
      <c r="P21" s="177">
        <f t="shared" si="0"/>
        <v>1</v>
      </c>
      <c r="Q21" s="13">
        <f t="shared" si="0"/>
        <v>1</v>
      </c>
      <c r="R21" s="254">
        <f>IF(((L21+M21+N21+O21)/(G21))&lt;=1,((L21+M21+N21+O21)/(G21)),1)/4</f>
        <v>0.25</v>
      </c>
      <c r="U21" s="15"/>
    </row>
    <row r="22" spans="2:21" ht="48" customHeight="1" thickBot="1" x14ac:dyDescent="0.25">
      <c r="B22" s="351"/>
      <c r="C22" s="309"/>
      <c r="D22" s="280"/>
      <c r="E22" s="20" t="s">
        <v>746</v>
      </c>
      <c r="F22" s="20" t="s">
        <v>747</v>
      </c>
      <c r="G22" s="21">
        <v>1</v>
      </c>
      <c r="H22" s="21">
        <v>1</v>
      </c>
      <c r="I22" s="21">
        <v>1</v>
      </c>
      <c r="J22" s="21">
        <v>1</v>
      </c>
      <c r="K22" s="21">
        <v>1</v>
      </c>
      <c r="L22" s="64">
        <v>1</v>
      </c>
      <c r="M22" s="27">
        <v>0</v>
      </c>
      <c r="N22" s="21"/>
      <c r="O22" s="22"/>
      <c r="P22" s="177">
        <f t="shared" si="0"/>
        <v>1</v>
      </c>
      <c r="Q22" s="13">
        <f t="shared" si="0"/>
        <v>0</v>
      </c>
      <c r="R22" s="254">
        <f>IF(((L22+M22+N22+O22)/(G22))&lt;=1,((L22+M22+N22+O22)/(G22)),1)/4</f>
        <v>0.25</v>
      </c>
      <c r="U22" s="15"/>
    </row>
    <row r="23" spans="2:21" ht="60.75" thickBot="1" x14ac:dyDescent="0.25">
      <c r="B23" s="352"/>
      <c r="C23" s="307"/>
      <c r="D23" s="281"/>
      <c r="E23" s="20" t="s">
        <v>748</v>
      </c>
      <c r="F23" s="20" t="s">
        <v>749</v>
      </c>
      <c r="G23" s="21">
        <v>1</v>
      </c>
      <c r="H23" s="21">
        <v>0</v>
      </c>
      <c r="I23" s="21">
        <v>0</v>
      </c>
      <c r="J23" s="21">
        <v>0</v>
      </c>
      <c r="K23" s="21">
        <v>1</v>
      </c>
      <c r="L23" s="64">
        <v>0</v>
      </c>
      <c r="M23" s="21">
        <v>0</v>
      </c>
      <c r="N23" s="21"/>
      <c r="O23" s="22"/>
      <c r="P23" s="177" t="str">
        <f t="shared" si="0"/>
        <v>-</v>
      </c>
      <c r="Q23" s="13" t="str">
        <f t="shared" si="0"/>
        <v>-</v>
      </c>
      <c r="R23" s="254">
        <f>IF(((L23+M23+N23+O23)/(G23))&lt;=1,((L23+M23+N23+O23)/(G23)),1)/3</f>
        <v>0</v>
      </c>
      <c r="U23" s="15"/>
    </row>
    <row r="24" spans="2:21" ht="69" customHeight="1" thickBot="1" x14ac:dyDescent="0.25">
      <c r="B24" s="272" t="s">
        <v>91</v>
      </c>
      <c r="C24" s="272" t="s">
        <v>92</v>
      </c>
      <c r="D24" s="274" t="s">
        <v>753</v>
      </c>
      <c r="E24" s="33" t="s">
        <v>15</v>
      </c>
      <c r="F24" s="47"/>
      <c r="G24" s="276" t="s">
        <v>16</v>
      </c>
      <c r="H24" s="38" t="s">
        <v>44</v>
      </c>
      <c r="I24" s="33" t="s">
        <v>45</v>
      </c>
      <c r="J24" s="34" t="s">
        <v>46</v>
      </c>
      <c r="K24" s="34" t="s">
        <v>40</v>
      </c>
      <c r="L24" s="65" t="s">
        <v>37</v>
      </c>
      <c r="M24" s="33" t="s">
        <v>38</v>
      </c>
      <c r="N24" s="34" t="s">
        <v>39</v>
      </c>
      <c r="O24" s="34" t="s">
        <v>40</v>
      </c>
      <c r="P24" s="35" t="s">
        <v>17</v>
      </c>
      <c r="Q24" s="35" t="s">
        <v>1361</v>
      </c>
      <c r="R24" s="36" t="s">
        <v>12</v>
      </c>
    </row>
    <row r="25" spans="2:21" ht="16.5" thickBot="1" x14ac:dyDescent="0.25">
      <c r="B25" s="273"/>
      <c r="C25" s="273"/>
      <c r="D25" s="275"/>
      <c r="E25" s="37">
        <f>COUNTA(E4:E23)</f>
        <v>20</v>
      </c>
      <c r="F25" s="48"/>
      <c r="G25" s="277"/>
      <c r="H25" s="39">
        <f t="shared" ref="H25:O25" si="2">COUNTIF(H4:H23,"&gt;0")</f>
        <v>9</v>
      </c>
      <c r="I25" s="39">
        <f t="shared" si="2"/>
        <v>17</v>
      </c>
      <c r="J25" s="39">
        <f t="shared" si="2"/>
        <v>14</v>
      </c>
      <c r="K25" s="39">
        <f t="shared" si="2"/>
        <v>14</v>
      </c>
      <c r="L25" s="66">
        <f t="shared" si="2"/>
        <v>8</v>
      </c>
      <c r="M25" s="39">
        <f t="shared" si="2"/>
        <v>2</v>
      </c>
      <c r="N25" s="39">
        <f t="shared" si="2"/>
        <v>0</v>
      </c>
      <c r="O25" s="39">
        <f t="shared" si="2"/>
        <v>0</v>
      </c>
      <c r="P25" s="40">
        <f>AVERAGE(P4:P23)</f>
        <v>0.88746438746438749</v>
      </c>
      <c r="Q25" s="40">
        <f>AVERAGE(Q4:Q23)</f>
        <v>0.11764705882352941</v>
      </c>
      <c r="R25" s="40">
        <f>AVERAGE(R4:R23)</f>
        <v>0.16546474358974358</v>
      </c>
    </row>
    <row r="26" spans="2:21" ht="42.75" customHeight="1" thickBot="1" x14ac:dyDescent="0.25">
      <c r="B26" s="320" t="s">
        <v>1324</v>
      </c>
      <c r="C26" s="321"/>
      <c r="D26" s="322"/>
      <c r="E26" s="320" t="s">
        <v>1326</v>
      </c>
      <c r="F26" s="322"/>
      <c r="G26" s="320" t="s">
        <v>1327</v>
      </c>
      <c r="H26" s="321"/>
      <c r="I26" s="322"/>
      <c r="J26" s="182" t="s">
        <v>1273</v>
      </c>
      <c r="K26" s="183" t="s">
        <v>1274</v>
      </c>
      <c r="L26" s="183" t="s">
        <v>1275</v>
      </c>
      <c r="M26" s="183"/>
      <c r="N26" s="183"/>
      <c r="O26" s="183"/>
      <c r="P26" s="183" t="s">
        <v>1276</v>
      </c>
      <c r="Q26" s="184" t="s">
        <v>1277</v>
      </c>
    </row>
    <row r="27" spans="2:21" ht="28.5" customHeight="1" thickBot="1" x14ac:dyDescent="0.25">
      <c r="B27" s="317" t="s">
        <v>1325</v>
      </c>
      <c r="C27" s="318"/>
      <c r="D27" s="319"/>
      <c r="E27" s="317" t="s">
        <v>1292</v>
      </c>
      <c r="F27" s="319"/>
      <c r="G27" s="343" t="s">
        <v>1292</v>
      </c>
      <c r="H27" s="344"/>
      <c r="I27" s="345"/>
      <c r="J27" s="191"/>
      <c r="K27" s="186"/>
      <c r="L27" s="187"/>
      <c r="M27" s="188"/>
      <c r="N27" s="188"/>
      <c r="O27" s="188"/>
      <c r="P27" s="189"/>
      <c r="Q27" s="190"/>
    </row>
    <row r="28" spans="2:21" ht="12" customHeight="1" x14ac:dyDescent="0.2"/>
    <row r="29" spans="2:21" ht="55.5" customHeight="1" x14ac:dyDescent="0.2"/>
  </sheetData>
  <sheetProtection formatCells="0" formatColumns="0" formatRows="0"/>
  <mergeCells count="18">
    <mergeCell ref="B1:Q1"/>
    <mergeCell ref="B24:B25"/>
    <mergeCell ref="C24:C25"/>
    <mergeCell ref="D24:D25"/>
    <mergeCell ref="G24:G25"/>
    <mergeCell ref="D4:D11"/>
    <mergeCell ref="D12:D18"/>
    <mergeCell ref="D19:D23"/>
    <mergeCell ref="B4:B11"/>
    <mergeCell ref="C4:C11"/>
    <mergeCell ref="C12:C23"/>
    <mergeCell ref="B27:D27"/>
    <mergeCell ref="E27:F27"/>
    <mergeCell ref="G27:I27"/>
    <mergeCell ref="B12:B23"/>
    <mergeCell ref="B26:D26"/>
    <mergeCell ref="E26:F26"/>
    <mergeCell ref="G26:I26"/>
  </mergeCells>
  <conditionalFormatting sqref="P4:P23 R4:R23">
    <cfRule type="cellIs" dxfId="370" priority="30" operator="equal">
      <formula>"-"</formula>
    </cfRule>
    <cfRule type="cellIs" dxfId="369" priority="31" operator="lessThan">
      <formula>0.5</formula>
    </cfRule>
    <cfRule type="cellIs" dxfId="368" priority="32" operator="between">
      <formula>0.5</formula>
      <formula>0.75</formula>
    </cfRule>
    <cfRule type="cellIs" dxfId="367" priority="33" operator="between">
      <formula>0.75</formula>
      <formula>1</formula>
    </cfRule>
  </conditionalFormatting>
  <conditionalFormatting sqref="P4:P23 R4:R23">
    <cfRule type="cellIs" dxfId="366" priority="29" operator="equal">
      <formula>0</formula>
    </cfRule>
  </conditionalFormatting>
  <conditionalFormatting sqref="Q4:Q23">
    <cfRule type="cellIs" dxfId="365" priority="25" operator="equal">
      <formula>"-"</formula>
    </cfRule>
    <cfRule type="cellIs" dxfId="364" priority="26" operator="between">
      <formula>0.9</formula>
      <formula>1</formula>
    </cfRule>
    <cfRule type="cellIs" dxfId="363" priority="27" operator="between">
      <formula>0.7</formula>
      <formula>0.899</formula>
    </cfRule>
    <cfRule type="cellIs" dxfId="362" priority="28" operator="between">
      <formula>0</formula>
      <formula>0.699</formula>
    </cfRule>
  </conditionalFormatting>
  <conditionalFormatting sqref="Q4:Q23">
    <cfRule type="cellIs" dxfId="361" priority="21" operator="equal">
      <formula>"-"</formula>
    </cfRule>
    <cfRule type="cellIs" dxfId="360" priority="22" operator="lessThan">
      <formula>0.699</formula>
    </cfRule>
    <cfRule type="cellIs" dxfId="359" priority="23" operator="between">
      <formula>0.7</formula>
      <formula>0.8999</formula>
    </cfRule>
    <cfRule type="cellIs" dxfId="358" priority="24" operator="between">
      <formula>0.9</formula>
      <formula>1</formula>
    </cfRule>
  </conditionalFormatting>
  <conditionalFormatting sqref="Q4:Q23">
    <cfRule type="cellIs" dxfId="357" priority="17" operator="equal">
      <formula>"-"</formula>
    </cfRule>
    <cfRule type="cellIs" dxfId="356" priority="18" operator="lessThan">
      <formula>0.69999</formula>
    </cfRule>
    <cfRule type="cellIs" dxfId="355" priority="19" operator="between">
      <formula>0.7</formula>
      <formula>0.8999</formula>
    </cfRule>
    <cfRule type="cellIs" dxfId="354" priority="20" operator="between">
      <formula>0.9</formula>
      <formula>1</formula>
    </cfRule>
  </conditionalFormatting>
  <conditionalFormatting sqref="Q4:Q23">
    <cfRule type="cellIs" dxfId="353" priority="13" operator="equal">
      <formula>"-"</formula>
    </cfRule>
    <cfRule type="cellIs" dxfId="352" priority="14" operator="between">
      <formula>0.9</formula>
      <formula>1</formula>
    </cfRule>
    <cfRule type="cellIs" dxfId="351" priority="15" operator="between">
      <formula>0.7</formula>
      <formula>0.899</formula>
    </cfRule>
    <cfRule type="cellIs" dxfId="350" priority="16" operator="lessThan">
      <formula>0.699</formula>
    </cfRule>
  </conditionalFormatting>
  <conditionalFormatting sqref="Q4:Q23">
    <cfRule type="cellIs" dxfId="349" priority="9" operator="equal">
      <formula>"-"</formula>
    </cfRule>
    <cfRule type="cellIs" dxfId="348" priority="10" operator="lessThan">
      <formula>0.699</formula>
    </cfRule>
    <cfRule type="cellIs" dxfId="347" priority="11" operator="between">
      <formula>0.9</formula>
      <formula>1</formula>
    </cfRule>
    <cfRule type="cellIs" dxfId="346" priority="12" operator="between">
      <formula>0.7</formula>
      <formula>"89.99%"</formula>
    </cfRule>
  </conditionalFormatting>
  <conditionalFormatting sqref="Q4:Q23">
    <cfRule type="cellIs" dxfId="345" priority="5" operator="equal">
      <formula>"-"</formula>
    </cfRule>
    <cfRule type="cellIs" dxfId="344" priority="6" operator="lessThan">
      <formula>0.699</formula>
    </cfRule>
    <cfRule type="cellIs" dxfId="343" priority="7" operator="between">
      <formula>0.7</formula>
      <formula>0.899</formula>
    </cfRule>
    <cfRule type="cellIs" dxfId="342" priority="8" operator="between">
      <formula>0.9</formula>
      <formula>1</formula>
    </cfRule>
  </conditionalFormatting>
  <conditionalFormatting sqref="Q4:Q23">
    <cfRule type="cellIs" dxfId="341" priority="1" operator="equal">
      <formula>"-"</formula>
    </cfRule>
    <cfRule type="cellIs" dxfId="340" priority="2" operator="lessThan">
      <formula>0.699</formula>
    </cfRule>
    <cfRule type="cellIs" dxfId="339" priority="3" operator="between">
      <formula>0.7</formula>
      <formula>0.9166666</formula>
    </cfRule>
    <cfRule type="cellIs" dxfId="338"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36"/>
  <sheetViews>
    <sheetView topLeftCell="E22" zoomScale="70" zoomScaleNormal="70" zoomScaleSheetLayoutView="70" workbookViewId="0">
      <selection activeCell="R31" sqref="R31"/>
    </sheetView>
  </sheetViews>
  <sheetFormatPr baseColWidth="10" defaultColWidth="11.42578125" defaultRowHeight="15" x14ac:dyDescent="0.2"/>
  <cols>
    <col min="1" max="1" width="2.85546875" style="1" customWidth="1"/>
    <col min="2" max="2" width="18.140625" style="1" customWidth="1"/>
    <col min="3" max="3" width="12.28515625" style="1" customWidth="1"/>
    <col min="4" max="4" width="23.42578125" style="1" customWidth="1"/>
    <col min="5" max="5" width="57.5703125" style="1" customWidth="1"/>
    <col min="6" max="6" width="48.28515625" style="1" hidden="1" customWidth="1"/>
    <col min="7" max="7" width="20.5703125" style="1" customWidth="1"/>
    <col min="8" max="8" width="15.28515625" style="1" customWidth="1"/>
    <col min="9" max="9" width="16.42578125" style="1" customWidth="1"/>
    <col min="10" max="10" width="16.140625" style="1" customWidth="1"/>
    <col min="11" max="11" width="15.28515625" style="1" customWidth="1"/>
    <col min="12" max="12" width="16.140625" style="67" customWidth="1"/>
    <col min="13" max="13" width="13.42578125" style="1" customWidth="1"/>
    <col min="14" max="14" width="8.7109375" style="1" customWidth="1"/>
    <col min="15" max="15" width="14.140625" style="1" customWidth="1"/>
    <col min="16" max="17" width="15.7109375" style="1" customWidth="1"/>
    <col min="18" max="18" width="15.42578125" style="1" customWidth="1"/>
    <col min="19" max="19" width="5.5703125" style="1" customWidth="1"/>
    <col min="20" max="20" width="11.42578125" style="1" customWidth="1"/>
    <col min="21" max="16384" width="11.42578125" style="1"/>
  </cols>
  <sheetData>
    <row r="1" spans="1:21" ht="15.75" x14ac:dyDescent="0.2">
      <c r="B1" s="278" t="s">
        <v>803</v>
      </c>
      <c r="C1" s="278"/>
      <c r="D1" s="278"/>
      <c r="E1" s="278"/>
      <c r="F1" s="278"/>
      <c r="G1" s="278"/>
      <c r="H1" s="278"/>
      <c r="I1" s="278"/>
      <c r="J1" s="278"/>
      <c r="K1" s="278"/>
      <c r="L1" s="278"/>
      <c r="M1" s="278"/>
      <c r="N1" s="278"/>
      <c r="O1" s="278"/>
      <c r="P1" s="278"/>
      <c r="Q1" s="278"/>
      <c r="R1" s="278"/>
    </row>
    <row r="2" spans="1:21" ht="16.5" thickBot="1" x14ac:dyDescent="0.25">
      <c r="D2" s="2"/>
      <c r="E2" s="55"/>
      <c r="F2" s="55"/>
      <c r="G2" s="55"/>
      <c r="H2" s="55"/>
      <c r="I2" s="55"/>
      <c r="J2" s="55"/>
      <c r="K2" s="55"/>
      <c r="L2" s="228"/>
      <c r="M2" s="55"/>
      <c r="N2" s="55"/>
      <c r="O2" s="55"/>
      <c r="P2" s="55"/>
      <c r="Q2" s="243"/>
      <c r="R2" s="55"/>
    </row>
    <row r="3" spans="1:21" ht="48"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60.75" thickBot="1" x14ac:dyDescent="0.25">
      <c r="A4" s="2"/>
      <c r="B4" s="364" t="s">
        <v>1301</v>
      </c>
      <c r="C4" s="359" t="s">
        <v>1302</v>
      </c>
      <c r="D4" s="279" t="s">
        <v>797</v>
      </c>
      <c r="E4" s="45" t="s">
        <v>755</v>
      </c>
      <c r="F4" s="45" t="s">
        <v>365</v>
      </c>
      <c r="G4" s="10">
        <v>1</v>
      </c>
      <c r="H4" s="10">
        <v>0</v>
      </c>
      <c r="I4" s="10">
        <v>0</v>
      </c>
      <c r="J4" s="10">
        <v>1</v>
      </c>
      <c r="K4" s="10">
        <v>0</v>
      </c>
      <c r="L4" s="62">
        <v>0</v>
      </c>
      <c r="M4" s="10"/>
      <c r="N4" s="11"/>
      <c r="O4" s="12"/>
      <c r="P4" s="177" t="str">
        <f t="shared" ref="P4:Q29" si="0">IF(H4=0,"-",IF((L4/H4)&lt;=1,(L4/H4),1))</f>
        <v>-</v>
      </c>
      <c r="Q4" s="13" t="str">
        <f t="shared" si="0"/>
        <v>-</v>
      </c>
      <c r="R4" s="177">
        <f>IF(((L4+M4+N4+O4)/(G4))&lt;=1,((L4+M4+N4+O4)/(G4)),1)</f>
        <v>0</v>
      </c>
      <c r="S4" s="2"/>
      <c r="U4" s="15"/>
    </row>
    <row r="5" spans="1:21" s="18" customFormat="1" ht="30.75" thickBot="1" x14ac:dyDescent="0.25">
      <c r="A5" s="2"/>
      <c r="B5" s="364"/>
      <c r="C5" s="360"/>
      <c r="D5" s="280"/>
      <c r="E5" s="20" t="s">
        <v>756</v>
      </c>
      <c r="F5" s="20" t="s">
        <v>565</v>
      </c>
      <c r="G5" s="16">
        <v>2</v>
      </c>
      <c r="H5" s="16">
        <v>0</v>
      </c>
      <c r="I5" s="16">
        <v>0</v>
      </c>
      <c r="J5" s="16">
        <v>1</v>
      </c>
      <c r="K5" s="16">
        <v>1</v>
      </c>
      <c r="L5" s="63">
        <v>0</v>
      </c>
      <c r="M5" s="16">
        <v>0</v>
      </c>
      <c r="N5" s="16"/>
      <c r="O5" s="17"/>
      <c r="P5" s="177" t="str">
        <f t="shared" si="0"/>
        <v>-</v>
      </c>
      <c r="Q5" s="13" t="str">
        <f t="shared" si="0"/>
        <v>-</v>
      </c>
      <c r="R5" s="177">
        <f t="shared" ref="R5:R29" si="1">IF(((L5+M5+N5+O5)/(G5))&lt;=1,((L5+M5+N5+O5)/(G5)),1)</f>
        <v>0</v>
      </c>
      <c r="S5" s="2"/>
      <c r="U5" s="19"/>
    </row>
    <row r="6" spans="1:21" s="18" customFormat="1" ht="30.75" thickBot="1" x14ac:dyDescent="0.25">
      <c r="A6" s="2"/>
      <c r="B6" s="364"/>
      <c r="C6" s="360"/>
      <c r="D6" s="280"/>
      <c r="E6" s="20" t="s">
        <v>757</v>
      </c>
      <c r="F6" s="20" t="s">
        <v>758</v>
      </c>
      <c r="G6" s="16">
        <v>2</v>
      </c>
      <c r="H6" s="16">
        <v>0</v>
      </c>
      <c r="I6" s="16">
        <v>1</v>
      </c>
      <c r="J6" s="16">
        <v>1</v>
      </c>
      <c r="K6" s="16">
        <v>0</v>
      </c>
      <c r="L6" s="63">
        <v>0</v>
      </c>
      <c r="M6" s="16">
        <v>0</v>
      </c>
      <c r="N6" s="16"/>
      <c r="O6" s="17"/>
      <c r="P6" s="177" t="str">
        <f t="shared" si="0"/>
        <v>-</v>
      </c>
      <c r="Q6" s="13">
        <f t="shared" si="0"/>
        <v>0</v>
      </c>
      <c r="R6" s="177">
        <f t="shared" si="1"/>
        <v>0</v>
      </c>
      <c r="S6" s="2"/>
      <c r="U6" s="19"/>
    </row>
    <row r="7" spans="1:21" s="18" customFormat="1" ht="60.75" thickBot="1" x14ac:dyDescent="0.25">
      <c r="A7" s="2"/>
      <c r="B7" s="364"/>
      <c r="C7" s="360"/>
      <c r="D7" s="280"/>
      <c r="E7" s="20" t="s">
        <v>759</v>
      </c>
      <c r="F7" s="20" t="s">
        <v>760</v>
      </c>
      <c r="G7" s="16">
        <v>2</v>
      </c>
      <c r="H7" s="16">
        <v>0</v>
      </c>
      <c r="I7" s="16">
        <v>1</v>
      </c>
      <c r="J7" s="16">
        <v>1</v>
      </c>
      <c r="K7" s="16">
        <v>0</v>
      </c>
      <c r="L7" s="63">
        <v>0</v>
      </c>
      <c r="M7" s="16">
        <v>0</v>
      </c>
      <c r="N7" s="16"/>
      <c r="O7" s="17"/>
      <c r="P7" s="177" t="str">
        <f t="shared" si="0"/>
        <v>-</v>
      </c>
      <c r="Q7" s="13">
        <f t="shared" si="0"/>
        <v>0</v>
      </c>
      <c r="R7" s="177">
        <f t="shared" si="1"/>
        <v>0</v>
      </c>
      <c r="S7" s="2"/>
      <c r="U7" s="19"/>
    </row>
    <row r="8" spans="1:21" s="18" customFormat="1" ht="30.75" thickBot="1" x14ac:dyDescent="0.25">
      <c r="A8" s="2"/>
      <c r="B8" s="364"/>
      <c r="C8" s="360"/>
      <c r="D8" s="280"/>
      <c r="E8" s="20" t="s">
        <v>761</v>
      </c>
      <c r="F8" s="20" t="s">
        <v>762</v>
      </c>
      <c r="G8" s="16">
        <v>1</v>
      </c>
      <c r="H8" s="16">
        <v>0</v>
      </c>
      <c r="I8" s="16">
        <v>1</v>
      </c>
      <c r="J8" s="16">
        <v>0</v>
      </c>
      <c r="K8" s="16">
        <v>0</v>
      </c>
      <c r="L8" s="63">
        <v>0</v>
      </c>
      <c r="M8" s="16">
        <v>0</v>
      </c>
      <c r="N8" s="16"/>
      <c r="O8" s="17"/>
      <c r="P8" s="177" t="str">
        <f t="shared" si="0"/>
        <v>-</v>
      </c>
      <c r="Q8" s="13">
        <f t="shared" si="0"/>
        <v>0</v>
      </c>
      <c r="R8" s="177">
        <f t="shared" si="1"/>
        <v>0</v>
      </c>
      <c r="S8" s="2"/>
      <c r="U8" s="19"/>
    </row>
    <row r="9" spans="1:21" s="18" customFormat="1" ht="30.75" thickBot="1" x14ac:dyDescent="0.25">
      <c r="A9" s="2"/>
      <c r="B9" s="364"/>
      <c r="C9" s="360"/>
      <c r="D9" s="280"/>
      <c r="E9" s="20" t="s">
        <v>763</v>
      </c>
      <c r="F9" s="20" t="s">
        <v>764</v>
      </c>
      <c r="G9" s="16">
        <v>1</v>
      </c>
      <c r="H9" s="16">
        <v>0</v>
      </c>
      <c r="I9" s="16">
        <v>1</v>
      </c>
      <c r="J9" s="16">
        <v>0</v>
      </c>
      <c r="K9" s="16">
        <v>0</v>
      </c>
      <c r="L9" s="63">
        <v>0</v>
      </c>
      <c r="M9" s="16">
        <v>0</v>
      </c>
      <c r="N9" s="16"/>
      <c r="O9" s="17"/>
      <c r="P9" s="177" t="str">
        <f t="shared" si="0"/>
        <v>-</v>
      </c>
      <c r="Q9" s="13">
        <f t="shared" si="0"/>
        <v>0</v>
      </c>
      <c r="R9" s="177">
        <f t="shared" si="1"/>
        <v>0</v>
      </c>
      <c r="S9" s="2"/>
      <c r="U9" s="19"/>
    </row>
    <row r="10" spans="1:21" s="18" customFormat="1" ht="45.75" thickBot="1" x14ac:dyDescent="0.25">
      <c r="A10" s="2"/>
      <c r="B10" s="364"/>
      <c r="C10" s="360"/>
      <c r="D10" s="280"/>
      <c r="E10" s="20" t="s">
        <v>765</v>
      </c>
      <c r="F10" s="20" t="s">
        <v>766</v>
      </c>
      <c r="G10" s="16">
        <v>77</v>
      </c>
      <c r="H10" s="16">
        <v>0</v>
      </c>
      <c r="I10" s="16">
        <v>40</v>
      </c>
      <c r="J10" s="16">
        <v>20</v>
      </c>
      <c r="K10" s="16">
        <v>17</v>
      </c>
      <c r="L10" s="63">
        <v>0</v>
      </c>
      <c r="M10" s="16">
        <v>0</v>
      </c>
      <c r="N10" s="16"/>
      <c r="O10" s="17"/>
      <c r="P10" s="177" t="str">
        <f t="shared" si="0"/>
        <v>-</v>
      </c>
      <c r="Q10" s="13">
        <f t="shared" si="0"/>
        <v>0</v>
      </c>
      <c r="R10" s="177">
        <f t="shared" si="1"/>
        <v>0</v>
      </c>
      <c r="S10" s="2"/>
      <c r="U10" s="19"/>
    </row>
    <row r="11" spans="1:21" s="18" customFormat="1" ht="30.75" thickBot="1" x14ac:dyDescent="0.25">
      <c r="A11" s="2"/>
      <c r="B11" s="364"/>
      <c r="C11" s="360"/>
      <c r="D11" s="280"/>
      <c r="E11" s="20" t="s">
        <v>1221</v>
      </c>
      <c r="F11" s="20" t="s">
        <v>211</v>
      </c>
      <c r="G11" s="21">
        <v>1</v>
      </c>
      <c r="H11" s="21">
        <v>0.25</v>
      </c>
      <c r="I11" s="21">
        <v>0.25</v>
      </c>
      <c r="J11" s="21">
        <v>0.25</v>
      </c>
      <c r="K11" s="21">
        <v>0.25</v>
      </c>
      <c r="L11" s="64">
        <v>0.25</v>
      </c>
      <c r="M11" s="21">
        <v>0</v>
      </c>
      <c r="N11" s="21"/>
      <c r="O11" s="22"/>
      <c r="P11" s="177">
        <f t="shared" si="0"/>
        <v>1</v>
      </c>
      <c r="Q11" s="13">
        <f t="shared" si="0"/>
        <v>0</v>
      </c>
      <c r="R11" s="177">
        <f t="shared" si="1"/>
        <v>0.25</v>
      </c>
      <c r="S11" s="2"/>
      <c r="U11" s="19"/>
    </row>
    <row r="12" spans="1:21" ht="30.75" thickBot="1" x14ac:dyDescent="0.25">
      <c r="A12" s="2"/>
      <c r="B12" s="364"/>
      <c r="C12" s="360"/>
      <c r="D12" s="280"/>
      <c r="E12" s="20" t="s">
        <v>767</v>
      </c>
      <c r="F12" s="20" t="s">
        <v>768</v>
      </c>
      <c r="G12" s="16">
        <v>4</v>
      </c>
      <c r="H12" s="21">
        <v>0</v>
      </c>
      <c r="I12" s="16">
        <v>2</v>
      </c>
      <c r="J12" s="16">
        <v>1</v>
      </c>
      <c r="K12" s="16">
        <v>1</v>
      </c>
      <c r="L12" s="68">
        <v>0</v>
      </c>
      <c r="M12" s="16">
        <v>0</v>
      </c>
      <c r="N12" s="16"/>
      <c r="O12" s="23"/>
      <c r="P12" s="177" t="str">
        <f t="shared" si="0"/>
        <v>-</v>
      </c>
      <c r="Q12" s="13">
        <f t="shared" si="0"/>
        <v>0</v>
      </c>
      <c r="R12" s="177">
        <f t="shared" si="1"/>
        <v>0</v>
      </c>
      <c r="S12" s="2"/>
      <c r="U12" s="15"/>
    </row>
    <row r="13" spans="1:21" ht="45.75" thickBot="1" x14ac:dyDescent="0.25">
      <c r="B13" s="364"/>
      <c r="C13" s="360"/>
      <c r="D13" s="280"/>
      <c r="E13" s="20" t="s">
        <v>769</v>
      </c>
      <c r="F13" s="20" t="s">
        <v>770</v>
      </c>
      <c r="G13" s="21">
        <v>1</v>
      </c>
      <c r="H13" s="21">
        <v>0.25</v>
      </c>
      <c r="I13" s="21">
        <v>0.25</v>
      </c>
      <c r="J13" s="21">
        <v>0.25</v>
      </c>
      <c r="K13" s="21">
        <v>0.25</v>
      </c>
      <c r="L13" s="64">
        <v>0.25</v>
      </c>
      <c r="M13" s="21">
        <v>0</v>
      </c>
      <c r="N13" s="21"/>
      <c r="O13" s="22"/>
      <c r="P13" s="177">
        <f t="shared" si="0"/>
        <v>1</v>
      </c>
      <c r="Q13" s="13">
        <f t="shared" si="0"/>
        <v>0</v>
      </c>
      <c r="R13" s="177">
        <f t="shared" si="1"/>
        <v>0.25</v>
      </c>
      <c r="S13" s="2"/>
      <c r="U13" s="15"/>
    </row>
    <row r="14" spans="1:21" ht="60.75" thickBot="1" x14ac:dyDescent="0.25">
      <c r="B14" s="364"/>
      <c r="C14" s="360"/>
      <c r="D14" s="280"/>
      <c r="E14" s="20" t="s">
        <v>771</v>
      </c>
      <c r="F14" s="20" t="s">
        <v>565</v>
      </c>
      <c r="G14" s="21">
        <v>2</v>
      </c>
      <c r="H14" s="21">
        <v>0</v>
      </c>
      <c r="I14" s="21">
        <v>0</v>
      </c>
      <c r="J14" s="21">
        <v>1</v>
      </c>
      <c r="K14" s="21">
        <v>1</v>
      </c>
      <c r="L14" s="64">
        <v>0</v>
      </c>
      <c r="M14" s="21">
        <v>0</v>
      </c>
      <c r="N14" s="21"/>
      <c r="O14" s="22"/>
      <c r="P14" s="177" t="str">
        <f t="shared" si="0"/>
        <v>-</v>
      </c>
      <c r="Q14" s="13" t="str">
        <f t="shared" si="0"/>
        <v>-</v>
      </c>
      <c r="R14" s="177">
        <f t="shared" si="1"/>
        <v>0</v>
      </c>
      <c r="U14" s="15"/>
    </row>
    <row r="15" spans="1:21" ht="45.75" thickBot="1" x14ac:dyDescent="0.25">
      <c r="B15" s="364"/>
      <c r="C15" s="360"/>
      <c r="D15" s="280"/>
      <c r="E15" s="20" t="s">
        <v>772</v>
      </c>
      <c r="F15" s="20" t="s">
        <v>565</v>
      </c>
      <c r="G15" s="21">
        <v>2</v>
      </c>
      <c r="H15" s="21">
        <v>0</v>
      </c>
      <c r="I15" s="21">
        <v>1</v>
      </c>
      <c r="J15" s="21">
        <v>1</v>
      </c>
      <c r="K15" s="21">
        <v>0</v>
      </c>
      <c r="L15" s="64">
        <v>0</v>
      </c>
      <c r="M15" s="21">
        <v>0</v>
      </c>
      <c r="N15" s="21"/>
      <c r="O15" s="22"/>
      <c r="P15" s="177" t="str">
        <f t="shared" si="0"/>
        <v>-</v>
      </c>
      <c r="Q15" s="13">
        <f t="shared" si="0"/>
        <v>0</v>
      </c>
      <c r="R15" s="177">
        <f t="shared" si="1"/>
        <v>0</v>
      </c>
      <c r="U15" s="15"/>
    </row>
    <row r="16" spans="1:21" ht="45.75" thickBot="1" x14ac:dyDescent="0.25">
      <c r="B16" s="364"/>
      <c r="C16" s="360"/>
      <c r="D16" s="280"/>
      <c r="E16" s="20" t="s">
        <v>773</v>
      </c>
      <c r="F16" s="20" t="s">
        <v>336</v>
      </c>
      <c r="G16" s="21">
        <v>1</v>
      </c>
      <c r="H16" s="21">
        <v>0</v>
      </c>
      <c r="I16" s="21">
        <v>0.5</v>
      </c>
      <c r="J16" s="21">
        <v>0.25</v>
      </c>
      <c r="K16" s="21">
        <v>0.25</v>
      </c>
      <c r="L16" s="64">
        <v>0</v>
      </c>
      <c r="M16" s="21">
        <v>0</v>
      </c>
      <c r="N16" s="21"/>
      <c r="O16" s="22"/>
      <c r="P16" s="177" t="str">
        <f t="shared" si="0"/>
        <v>-</v>
      </c>
      <c r="Q16" s="13">
        <f t="shared" si="0"/>
        <v>0</v>
      </c>
      <c r="R16" s="177">
        <f t="shared" si="1"/>
        <v>0</v>
      </c>
      <c r="U16" s="15"/>
    </row>
    <row r="17" spans="2:21" ht="60.75" thickBot="1" x14ac:dyDescent="0.25">
      <c r="B17" s="364"/>
      <c r="C17" s="361"/>
      <c r="D17" s="281"/>
      <c r="E17" s="137" t="s">
        <v>774</v>
      </c>
      <c r="F17" s="20" t="s">
        <v>775</v>
      </c>
      <c r="G17" s="21">
        <v>4</v>
      </c>
      <c r="H17" s="21">
        <v>0</v>
      </c>
      <c r="I17" s="21">
        <v>1</v>
      </c>
      <c r="J17" s="21">
        <v>1</v>
      </c>
      <c r="K17" s="21">
        <v>2</v>
      </c>
      <c r="L17" s="64">
        <v>0</v>
      </c>
      <c r="M17" s="21">
        <v>1</v>
      </c>
      <c r="N17" s="21"/>
      <c r="O17" s="22"/>
      <c r="P17" s="177" t="str">
        <f t="shared" si="0"/>
        <v>-</v>
      </c>
      <c r="Q17" s="13">
        <f t="shared" si="0"/>
        <v>1</v>
      </c>
      <c r="R17" s="177">
        <f t="shared" si="1"/>
        <v>0.25</v>
      </c>
      <c r="U17" s="15"/>
    </row>
    <row r="18" spans="2:21" ht="30.75" thickBot="1" x14ac:dyDescent="0.25">
      <c r="B18" s="365" t="s">
        <v>1301</v>
      </c>
      <c r="C18" s="359" t="s">
        <v>1302</v>
      </c>
      <c r="D18" s="282" t="s">
        <v>798</v>
      </c>
      <c r="E18" s="20" t="s">
        <v>776</v>
      </c>
      <c r="F18" s="20" t="s">
        <v>777</v>
      </c>
      <c r="G18" s="21">
        <v>1</v>
      </c>
      <c r="H18" s="21">
        <v>0.25</v>
      </c>
      <c r="I18" s="21">
        <v>0.25</v>
      </c>
      <c r="J18" s="21">
        <v>0.25</v>
      </c>
      <c r="K18" s="21">
        <v>0.25</v>
      </c>
      <c r="L18" s="64">
        <v>0</v>
      </c>
      <c r="M18" s="144">
        <v>0.1</v>
      </c>
      <c r="N18" s="21"/>
      <c r="O18" s="22"/>
      <c r="P18" s="177">
        <f t="shared" si="0"/>
        <v>0</v>
      </c>
      <c r="Q18" s="13">
        <f t="shared" si="0"/>
        <v>0.4</v>
      </c>
      <c r="R18" s="177">
        <f t="shared" si="1"/>
        <v>0.1</v>
      </c>
      <c r="U18" s="15"/>
    </row>
    <row r="19" spans="2:21" ht="45.75" thickBot="1" x14ac:dyDescent="0.25">
      <c r="B19" s="365"/>
      <c r="C19" s="360"/>
      <c r="D19" s="280"/>
      <c r="E19" s="20" t="s">
        <v>778</v>
      </c>
      <c r="F19" s="20" t="s">
        <v>365</v>
      </c>
      <c r="G19" s="21">
        <v>1</v>
      </c>
      <c r="H19" s="21">
        <v>0</v>
      </c>
      <c r="I19" s="21">
        <v>0.5</v>
      </c>
      <c r="J19" s="21">
        <v>0.25</v>
      </c>
      <c r="K19" s="21">
        <v>0.25</v>
      </c>
      <c r="L19" s="70">
        <v>0</v>
      </c>
      <c r="M19" s="27">
        <v>0</v>
      </c>
      <c r="N19" s="25"/>
      <c r="O19" s="26"/>
      <c r="P19" s="177" t="str">
        <f t="shared" si="0"/>
        <v>-</v>
      </c>
      <c r="Q19" s="13">
        <f t="shared" si="0"/>
        <v>0</v>
      </c>
      <c r="R19" s="177">
        <f t="shared" si="1"/>
        <v>0</v>
      </c>
      <c r="U19" s="15"/>
    </row>
    <row r="20" spans="2:21" ht="60.75" thickBot="1" x14ac:dyDescent="0.25">
      <c r="B20" s="365"/>
      <c r="C20" s="361"/>
      <c r="D20" s="281"/>
      <c r="E20" s="20" t="s">
        <v>779</v>
      </c>
      <c r="F20" s="20" t="s">
        <v>780</v>
      </c>
      <c r="G20" s="21">
        <v>47000</v>
      </c>
      <c r="H20" s="21">
        <v>47000</v>
      </c>
      <c r="I20" s="21">
        <v>47000</v>
      </c>
      <c r="J20" s="21">
        <v>47000</v>
      </c>
      <c r="K20" s="21">
        <v>47000</v>
      </c>
      <c r="L20" s="64">
        <v>61622</v>
      </c>
      <c r="M20" s="21">
        <v>0</v>
      </c>
      <c r="N20" s="21"/>
      <c r="O20" s="22"/>
      <c r="P20" s="177">
        <f t="shared" si="0"/>
        <v>1</v>
      </c>
      <c r="Q20" s="13">
        <f t="shared" si="0"/>
        <v>0</v>
      </c>
      <c r="R20" s="177">
        <f t="shared" si="1"/>
        <v>1</v>
      </c>
      <c r="U20" s="15"/>
    </row>
    <row r="21" spans="2:21" ht="75.75" thickBot="1" x14ac:dyDescent="0.25">
      <c r="B21" s="365" t="s">
        <v>1301</v>
      </c>
      <c r="C21" s="362" t="s">
        <v>1302</v>
      </c>
      <c r="D21" s="282" t="s">
        <v>799</v>
      </c>
      <c r="E21" s="20" t="s">
        <v>781</v>
      </c>
      <c r="F21" s="20" t="s">
        <v>782</v>
      </c>
      <c r="G21" s="21">
        <v>1</v>
      </c>
      <c r="H21" s="21">
        <v>0</v>
      </c>
      <c r="I21" s="21">
        <v>0</v>
      </c>
      <c r="J21" s="21">
        <v>1</v>
      </c>
      <c r="K21" s="21">
        <v>0</v>
      </c>
      <c r="L21" s="64">
        <v>0</v>
      </c>
      <c r="M21" s="21">
        <v>0</v>
      </c>
      <c r="N21" s="21"/>
      <c r="O21" s="22"/>
      <c r="P21" s="177" t="str">
        <f t="shared" si="0"/>
        <v>-</v>
      </c>
      <c r="Q21" s="13" t="str">
        <f t="shared" si="0"/>
        <v>-</v>
      </c>
      <c r="R21" s="177">
        <f t="shared" si="1"/>
        <v>0</v>
      </c>
      <c r="U21" s="15"/>
    </row>
    <row r="22" spans="2:21" ht="30.75" thickBot="1" x14ac:dyDescent="0.25">
      <c r="B22" s="365"/>
      <c r="C22" s="363"/>
      <c r="D22" s="281"/>
      <c r="E22" s="20" t="s">
        <v>783</v>
      </c>
      <c r="F22" s="20" t="s">
        <v>784</v>
      </c>
      <c r="G22" s="21">
        <v>4</v>
      </c>
      <c r="H22" s="21">
        <v>1</v>
      </c>
      <c r="I22" s="21">
        <v>1</v>
      </c>
      <c r="J22" s="21">
        <v>1</v>
      </c>
      <c r="K22" s="21">
        <v>1</v>
      </c>
      <c r="L22" s="64">
        <v>1</v>
      </c>
      <c r="M22" s="21">
        <v>0.5</v>
      </c>
      <c r="N22" s="21"/>
      <c r="O22" s="22"/>
      <c r="P22" s="177">
        <f t="shared" si="0"/>
        <v>1</v>
      </c>
      <c r="Q22" s="13">
        <f t="shared" si="0"/>
        <v>0.5</v>
      </c>
      <c r="R22" s="177">
        <f t="shared" si="1"/>
        <v>0.375</v>
      </c>
      <c r="U22" s="15"/>
    </row>
    <row r="23" spans="2:21" ht="30.75" thickBot="1" x14ac:dyDescent="0.25">
      <c r="B23" s="365" t="s">
        <v>1301</v>
      </c>
      <c r="C23" s="359" t="s">
        <v>1302</v>
      </c>
      <c r="D23" s="282" t="s">
        <v>800</v>
      </c>
      <c r="E23" s="20" t="s">
        <v>785</v>
      </c>
      <c r="F23" s="20" t="s">
        <v>786</v>
      </c>
      <c r="G23" s="21">
        <v>1</v>
      </c>
      <c r="H23" s="21">
        <v>0</v>
      </c>
      <c r="I23" s="21">
        <v>0</v>
      </c>
      <c r="J23" s="21">
        <v>1</v>
      </c>
      <c r="K23" s="21">
        <v>0</v>
      </c>
      <c r="L23" s="64">
        <v>0</v>
      </c>
      <c r="M23" s="21">
        <v>0</v>
      </c>
      <c r="N23" s="21"/>
      <c r="O23" s="22"/>
      <c r="P23" s="177" t="str">
        <f t="shared" si="0"/>
        <v>-</v>
      </c>
      <c r="Q23" s="13" t="str">
        <f t="shared" si="0"/>
        <v>-</v>
      </c>
      <c r="R23" s="177">
        <f t="shared" si="1"/>
        <v>0</v>
      </c>
      <c r="U23" s="15"/>
    </row>
    <row r="24" spans="2:21" ht="45.75" thickBot="1" x14ac:dyDescent="0.25">
      <c r="B24" s="365"/>
      <c r="C24" s="360"/>
      <c r="D24" s="280"/>
      <c r="E24" s="20" t="s">
        <v>787</v>
      </c>
      <c r="F24" s="20" t="s">
        <v>788</v>
      </c>
      <c r="G24" s="21">
        <v>1</v>
      </c>
      <c r="H24" s="21">
        <v>0.25</v>
      </c>
      <c r="I24" s="21">
        <v>0.25</v>
      </c>
      <c r="J24" s="21">
        <v>0.25</v>
      </c>
      <c r="K24" s="21">
        <v>0.25</v>
      </c>
      <c r="L24" s="64">
        <v>0.25</v>
      </c>
      <c r="M24" s="21">
        <v>0</v>
      </c>
      <c r="N24" s="21"/>
      <c r="O24" s="22"/>
      <c r="P24" s="177">
        <f t="shared" si="0"/>
        <v>1</v>
      </c>
      <c r="Q24" s="13">
        <f t="shared" si="0"/>
        <v>0</v>
      </c>
      <c r="R24" s="177">
        <f t="shared" si="1"/>
        <v>0.25</v>
      </c>
      <c r="U24" s="15"/>
    </row>
    <row r="25" spans="2:21" ht="30.75" thickBot="1" x14ac:dyDescent="0.25">
      <c r="B25" s="365"/>
      <c r="C25" s="361"/>
      <c r="D25" s="281"/>
      <c r="E25" s="20" t="s">
        <v>789</v>
      </c>
      <c r="F25" s="20" t="s">
        <v>790</v>
      </c>
      <c r="G25" s="27">
        <v>1</v>
      </c>
      <c r="H25" s="27">
        <v>0</v>
      </c>
      <c r="I25" s="27">
        <v>1</v>
      </c>
      <c r="J25" s="27">
        <v>0</v>
      </c>
      <c r="K25" s="27">
        <v>0</v>
      </c>
      <c r="L25" s="70">
        <v>0</v>
      </c>
      <c r="M25" s="27">
        <v>0</v>
      </c>
      <c r="N25" s="21"/>
      <c r="O25" s="26"/>
      <c r="P25" s="177" t="str">
        <f t="shared" si="0"/>
        <v>-</v>
      </c>
      <c r="Q25" s="13">
        <f t="shared" si="0"/>
        <v>0</v>
      </c>
      <c r="R25" s="177">
        <f t="shared" si="1"/>
        <v>0</v>
      </c>
      <c r="U25" s="15"/>
    </row>
    <row r="26" spans="2:21" ht="60.75" thickBot="1" x14ac:dyDescent="0.25">
      <c r="B26" s="365" t="s">
        <v>1301</v>
      </c>
      <c r="C26" s="359" t="s">
        <v>1302</v>
      </c>
      <c r="D26" s="282" t="s">
        <v>801</v>
      </c>
      <c r="E26" s="20" t="s">
        <v>791</v>
      </c>
      <c r="F26" s="20" t="s">
        <v>169</v>
      </c>
      <c r="G26" s="16">
        <v>1</v>
      </c>
      <c r="H26" s="16">
        <v>0</v>
      </c>
      <c r="I26" s="16">
        <v>0</v>
      </c>
      <c r="J26" s="16">
        <v>1</v>
      </c>
      <c r="K26" s="16">
        <v>0</v>
      </c>
      <c r="L26" s="68">
        <v>0</v>
      </c>
      <c r="M26" s="16">
        <v>0</v>
      </c>
      <c r="N26" s="16"/>
      <c r="O26" s="23"/>
      <c r="P26" s="177" t="str">
        <f t="shared" si="0"/>
        <v>-</v>
      </c>
      <c r="Q26" s="13" t="str">
        <f t="shared" si="0"/>
        <v>-</v>
      </c>
      <c r="R26" s="177">
        <f t="shared" si="1"/>
        <v>0</v>
      </c>
      <c r="U26" s="15"/>
    </row>
    <row r="27" spans="2:21" ht="45.75" thickBot="1" x14ac:dyDescent="0.25">
      <c r="B27" s="365"/>
      <c r="C27" s="360"/>
      <c r="D27" s="280"/>
      <c r="E27" s="20" t="s">
        <v>792</v>
      </c>
      <c r="F27" s="20" t="s">
        <v>793</v>
      </c>
      <c r="G27" s="21">
        <v>1</v>
      </c>
      <c r="H27" s="21">
        <v>0</v>
      </c>
      <c r="I27" s="21">
        <v>0.5</v>
      </c>
      <c r="J27" s="21">
        <v>0.5</v>
      </c>
      <c r="K27" s="16">
        <v>0</v>
      </c>
      <c r="L27" s="64">
        <v>0</v>
      </c>
      <c r="M27" s="21">
        <v>0</v>
      </c>
      <c r="N27" s="21"/>
      <c r="O27" s="22"/>
      <c r="P27" s="177" t="str">
        <f t="shared" si="0"/>
        <v>-</v>
      </c>
      <c r="Q27" s="13">
        <f t="shared" si="0"/>
        <v>0</v>
      </c>
      <c r="R27" s="177">
        <f t="shared" si="1"/>
        <v>0</v>
      </c>
      <c r="U27" s="15"/>
    </row>
    <row r="28" spans="2:21" ht="45.75" thickBot="1" x14ac:dyDescent="0.25">
      <c r="B28" s="365"/>
      <c r="C28" s="360"/>
      <c r="D28" s="280"/>
      <c r="E28" s="20" t="s">
        <v>794</v>
      </c>
      <c r="F28" s="20" t="s">
        <v>795</v>
      </c>
      <c r="G28" s="21">
        <v>1</v>
      </c>
      <c r="H28" s="21">
        <v>0.25</v>
      </c>
      <c r="I28" s="21">
        <v>0.25</v>
      </c>
      <c r="J28" s="21">
        <v>0.25</v>
      </c>
      <c r="K28" s="21">
        <v>0.25</v>
      </c>
      <c r="L28" s="64">
        <v>0.25</v>
      </c>
      <c r="M28" s="21">
        <v>0</v>
      </c>
      <c r="N28" s="21"/>
      <c r="O28" s="28"/>
      <c r="P28" s="177">
        <f t="shared" si="0"/>
        <v>1</v>
      </c>
      <c r="Q28" s="13">
        <f t="shared" si="0"/>
        <v>0</v>
      </c>
      <c r="R28" s="177">
        <f t="shared" si="1"/>
        <v>0.25</v>
      </c>
      <c r="U28" s="15"/>
    </row>
    <row r="29" spans="2:21" ht="30.75" thickBot="1" x14ac:dyDescent="0.25">
      <c r="B29" s="365"/>
      <c r="C29" s="361"/>
      <c r="D29" s="281"/>
      <c r="E29" s="20" t="s">
        <v>796</v>
      </c>
      <c r="F29" s="20" t="s">
        <v>169</v>
      </c>
      <c r="G29" s="21">
        <v>1</v>
      </c>
      <c r="H29" s="21">
        <v>0</v>
      </c>
      <c r="I29" s="21">
        <v>0</v>
      </c>
      <c r="J29" s="21">
        <v>1</v>
      </c>
      <c r="K29" s="21">
        <v>0</v>
      </c>
      <c r="L29" s="64">
        <v>0</v>
      </c>
      <c r="M29" s="21">
        <v>0</v>
      </c>
      <c r="N29" s="21"/>
      <c r="O29" s="22"/>
      <c r="P29" s="177" t="str">
        <f t="shared" si="0"/>
        <v>-</v>
      </c>
      <c r="Q29" s="13" t="str">
        <f t="shared" si="0"/>
        <v>-</v>
      </c>
      <c r="R29" s="177">
        <f t="shared" si="1"/>
        <v>0</v>
      </c>
      <c r="U29" s="15"/>
    </row>
    <row r="30" spans="2:21" ht="63.75" thickBot="1" x14ac:dyDescent="0.25">
      <c r="B30" s="272" t="s">
        <v>91</v>
      </c>
      <c r="C30" s="272" t="s">
        <v>92</v>
      </c>
      <c r="D30" s="274" t="s">
        <v>168</v>
      </c>
      <c r="E30" s="33" t="s">
        <v>15</v>
      </c>
      <c r="F30" s="47"/>
      <c r="G30" s="276" t="s">
        <v>16</v>
      </c>
      <c r="H30" s="56" t="s">
        <v>44</v>
      </c>
      <c r="I30" s="33" t="s">
        <v>45</v>
      </c>
      <c r="J30" s="34" t="s">
        <v>46</v>
      </c>
      <c r="K30" s="34" t="s">
        <v>40</v>
      </c>
      <c r="L30" s="65" t="s">
        <v>37</v>
      </c>
      <c r="M30" s="33" t="s">
        <v>38</v>
      </c>
      <c r="N30" s="34" t="s">
        <v>39</v>
      </c>
      <c r="O30" s="34" t="s">
        <v>40</v>
      </c>
      <c r="P30" s="35" t="s">
        <v>17</v>
      </c>
      <c r="Q30" s="35" t="s">
        <v>1361</v>
      </c>
      <c r="R30" s="36" t="s">
        <v>12</v>
      </c>
    </row>
    <row r="31" spans="2:21" ht="41.25" customHeight="1" thickBot="1" x14ac:dyDescent="0.25">
      <c r="B31" s="273"/>
      <c r="C31" s="273"/>
      <c r="D31" s="275"/>
      <c r="E31" s="37">
        <f>COUNTA(E4:E29)</f>
        <v>26</v>
      </c>
      <c r="F31" s="48"/>
      <c r="G31" s="277"/>
      <c r="H31" s="39">
        <f t="shared" ref="H31:O31" si="2">COUNTIF(H4:H29,"&gt;0")</f>
        <v>7</v>
      </c>
      <c r="I31" s="39">
        <f t="shared" si="2"/>
        <v>19</v>
      </c>
      <c r="J31" s="39">
        <f t="shared" si="2"/>
        <v>23</v>
      </c>
      <c r="K31" s="39">
        <f t="shared" si="2"/>
        <v>14</v>
      </c>
      <c r="L31" s="66">
        <f t="shared" si="2"/>
        <v>6</v>
      </c>
      <c r="M31" s="39">
        <f t="shared" si="2"/>
        <v>3</v>
      </c>
      <c r="N31" s="39">
        <f t="shared" si="2"/>
        <v>0</v>
      </c>
      <c r="O31" s="39">
        <f t="shared" si="2"/>
        <v>0</v>
      </c>
      <c r="P31" s="40">
        <f>AVERAGE(P4:P29)</f>
        <v>0.8571428571428571</v>
      </c>
      <c r="Q31" s="253">
        <f>AVERAGE(Q4:Q29)</f>
        <v>9.9999999999999992E-2</v>
      </c>
      <c r="R31" s="253">
        <f>AVERAGE(R4:R29)</f>
        <v>0.10480769230769231</v>
      </c>
    </row>
    <row r="32" spans="2:21" ht="48.75" thickBot="1" x14ac:dyDescent="0.25">
      <c r="B32" s="320" t="s">
        <v>1303</v>
      </c>
      <c r="C32" s="321"/>
      <c r="D32" s="322"/>
      <c r="E32" s="320" t="s">
        <v>1305</v>
      </c>
      <c r="F32" s="322"/>
      <c r="G32" s="320" t="s">
        <v>1306</v>
      </c>
      <c r="H32" s="321"/>
      <c r="I32" s="322"/>
      <c r="J32" s="182" t="s">
        <v>1273</v>
      </c>
      <c r="K32" s="183" t="s">
        <v>1274</v>
      </c>
      <c r="L32" s="183" t="s">
        <v>1275</v>
      </c>
      <c r="M32" s="183"/>
      <c r="N32" s="183"/>
      <c r="O32" s="183"/>
      <c r="P32" s="183" t="s">
        <v>1276</v>
      </c>
      <c r="Q32" s="184" t="s">
        <v>1277</v>
      </c>
      <c r="R32" s="251"/>
    </row>
    <row r="33" spans="2:18" ht="33.75" customHeight="1" thickBot="1" x14ac:dyDescent="0.25">
      <c r="B33" s="317" t="s">
        <v>1304</v>
      </c>
      <c r="C33" s="318"/>
      <c r="D33" s="319"/>
      <c r="E33" s="317" t="s">
        <v>1292</v>
      </c>
      <c r="F33" s="319"/>
      <c r="G33" s="343" t="s">
        <v>1307</v>
      </c>
      <c r="H33" s="344"/>
      <c r="I33" s="345"/>
      <c r="J33" s="191"/>
      <c r="K33" s="186"/>
      <c r="L33" s="187"/>
      <c r="M33" s="188"/>
      <c r="N33" s="188"/>
      <c r="O33" s="188"/>
      <c r="P33" s="189"/>
      <c r="Q33" s="190"/>
      <c r="R33" s="252"/>
    </row>
    <row r="34" spans="2:18" x14ac:dyDescent="0.2">
      <c r="L34" s="105"/>
    </row>
    <row r="35" spans="2:18" x14ac:dyDescent="0.2">
      <c r="L35" s="105"/>
    </row>
    <row r="36" spans="2:18" x14ac:dyDescent="0.2">
      <c r="L36" s="105"/>
    </row>
  </sheetData>
  <sheetProtection formatCells="0" formatColumns="0" formatRows="0"/>
  <autoFilter ref="B3:R31"/>
  <mergeCells count="26">
    <mergeCell ref="B1:R1"/>
    <mergeCell ref="B30:B31"/>
    <mergeCell ref="C30:C31"/>
    <mergeCell ref="D30:D31"/>
    <mergeCell ref="G30:G31"/>
    <mergeCell ref="D4:D17"/>
    <mergeCell ref="D18:D20"/>
    <mergeCell ref="D21:D22"/>
    <mergeCell ref="D23:D25"/>
    <mergeCell ref="D26:D29"/>
    <mergeCell ref="B4:B17"/>
    <mergeCell ref="B18:B20"/>
    <mergeCell ref="B21:B22"/>
    <mergeCell ref="B23:B25"/>
    <mergeCell ref="B26:B29"/>
    <mergeCell ref="C4:C17"/>
    <mergeCell ref="C18:C20"/>
    <mergeCell ref="C23:C25"/>
    <mergeCell ref="C26:C29"/>
    <mergeCell ref="C21:C22"/>
    <mergeCell ref="B32:D32"/>
    <mergeCell ref="E32:F32"/>
    <mergeCell ref="G32:I32"/>
    <mergeCell ref="B33:D33"/>
    <mergeCell ref="E33:F33"/>
    <mergeCell ref="G33:I33"/>
  </mergeCells>
  <conditionalFormatting sqref="P4:P29 R4:R29">
    <cfRule type="cellIs" dxfId="337" priority="30" operator="equal">
      <formula>"-"</formula>
    </cfRule>
    <cfRule type="cellIs" dxfId="336" priority="31" operator="lessThan">
      <formula>0.5</formula>
    </cfRule>
    <cfRule type="cellIs" dxfId="335" priority="32" operator="between">
      <formula>0.5</formula>
      <formula>0.75</formula>
    </cfRule>
    <cfRule type="cellIs" dxfId="334" priority="33" operator="between">
      <formula>0.75</formula>
      <formula>1</formula>
    </cfRule>
  </conditionalFormatting>
  <conditionalFormatting sqref="P4:P29 R4:R29">
    <cfRule type="cellIs" dxfId="333" priority="29" operator="equal">
      <formula>0</formula>
    </cfRule>
  </conditionalFormatting>
  <conditionalFormatting sqref="Q4:Q29">
    <cfRule type="cellIs" dxfId="332" priority="25" operator="equal">
      <formula>"-"</formula>
    </cfRule>
    <cfRule type="cellIs" dxfId="331" priority="26" operator="between">
      <formula>0.9</formula>
      <formula>1</formula>
    </cfRule>
    <cfRule type="cellIs" dxfId="330" priority="27" operator="between">
      <formula>0.7</formula>
      <formula>0.899</formula>
    </cfRule>
    <cfRule type="cellIs" dxfId="329" priority="28" operator="between">
      <formula>0</formula>
      <formula>0.699</formula>
    </cfRule>
  </conditionalFormatting>
  <conditionalFormatting sqref="Q4:Q29">
    <cfRule type="cellIs" dxfId="328" priority="21" operator="equal">
      <formula>"-"</formula>
    </cfRule>
    <cfRule type="cellIs" dxfId="327" priority="22" operator="lessThan">
      <formula>0.699</formula>
    </cfRule>
    <cfRule type="cellIs" dxfId="326" priority="23" operator="between">
      <formula>0.7</formula>
      <formula>0.8999</formula>
    </cfRule>
    <cfRule type="cellIs" dxfId="325" priority="24" operator="between">
      <formula>0.9</formula>
      <formula>1</formula>
    </cfRule>
  </conditionalFormatting>
  <conditionalFormatting sqref="Q4:Q29">
    <cfRule type="cellIs" dxfId="324" priority="17" operator="equal">
      <formula>"-"</formula>
    </cfRule>
    <cfRule type="cellIs" dxfId="323" priority="18" operator="lessThan">
      <formula>0.69999</formula>
    </cfRule>
    <cfRule type="cellIs" dxfId="322" priority="19" operator="between">
      <formula>0.7</formula>
      <formula>0.8999</formula>
    </cfRule>
    <cfRule type="cellIs" dxfId="321" priority="20" operator="between">
      <formula>0.9</formula>
      <formula>1</formula>
    </cfRule>
  </conditionalFormatting>
  <conditionalFormatting sqref="Q4:Q29">
    <cfRule type="cellIs" dxfId="320" priority="13" operator="equal">
      <formula>"-"</formula>
    </cfRule>
    <cfRule type="cellIs" dxfId="319" priority="14" operator="between">
      <formula>0.9</formula>
      <formula>1</formula>
    </cfRule>
    <cfRule type="cellIs" dxfId="318" priority="15" operator="between">
      <formula>0.7</formula>
      <formula>0.899</formula>
    </cfRule>
    <cfRule type="cellIs" dxfId="317" priority="16" operator="lessThan">
      <formula>0.699</formula>
    </cfRule>
  </conditionalFormatting>
  <conditionalFormatting sqref="Q4:Q29">
    <cfRule type="cellIs" dxfId="316" priority="9" operator="equal">
      <formula>"-"</formula>
    </cfRule>
    <cfRule type="cellIs" dxfId="315" priority="10" operator="lessThan">
      <formula>0.699</formula>
    </cfRule>
    <cfRule type="cellIs" dxfId="314" priority="11" operator="between">
      <formula>0.9</formula>
      <formula>1</formula>
    </cfRule>
    <cfRule type="cellIs" dxfId="313" priority="12" operator="between">
      <formula>0.7</formula>
      <formula>"89.99%"</formula>
    </cfRule>
  </conditionalFormatting>
  <conditionalFormatting sqref="Q4:Q29">
    <cfRule type="cellIs" dxfId="312" priority="5" operator="equal">
      <formula>"-"</formula>
    </cfRule>
    <cfRule type="cellIs" dxfId="311" priority="6" operator="lessThan">
      <formula>0.699</formula>
    </cfRule>
    <cfRule type="cellIs" dxfId="310" priority="7" operator="between">
      <formula>0.7</formula>
      <formula>0.899</formula>
    </cfRule>
    <cfRule type="cellIs" dxfId="309" priority="8" operator="between">
      <formula>0.9</formula>
      <formula>1</formula>
    </cfRule>
  </conditionalFormatting>
  <conditionalFormatting sqref="Q4:Q29">
    <cfRule type="cellIs" dxfId="308" priority="1" operator="equal">
      <formula>"-"</formula>
    </cfRule>
    <cfRule type="cellIs" dxfId="307" priority="2" operator="lessThan">
      <formula>0.699</formula>
    </cfRule>
    <cfRule type="cellIs" dxfId="306" priority="3" operator="between">
      <formula>0.7</formula>
      <formula>0.9166666</formula>
    </cfRule>
    <cfRule type="cellIs" dxfId="305"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1"/>
  <sheetViews>
    <sheetView topLeftCell="E13" zoomScale="70" zoomScaleNormal="70" zoomScaleSheetLayoutView="70" workbookViewId="0">
      <selection activeCell="Q4" sqref="Q4"/>
    </sheetView>
  </sheetViews>
  <sheetFormatPr baseColWidth="10" defaultColWidth="11.42578125" defaultRowHeight="15" x14ac:dyDescent="0.2"/>
  <cols>
    <col min="1" max="1" width="2.85546875" style="1" customWidth="1"/>
    <col min="2" max="4" width="27.7109375" style="1" customWidth="1"/>
    <col min="5" max="5" width="62.7109375" style="1" customWidth="1"/>
    <col min="6" max="6" width="86.28515625" style="1" hidden="1" customWidth="1"/>
    <col min="7" max="7" width="16.7109375" style="1" customWidth="1"/>
    <col min="8" max="9" width="16.140625" style="1" customWidth="1"/>
    <col min="10" max="10" width="15.85546875" style="1" customWidth="1"/>
    <col min="11" max="11" width="15" style="1" customWidth="1"/>
    <col min="12" max="12" width="15.5703125" style="67" customWidth="1"/>
    <col min="13" max="13" width="13.85546875" style="1" customWidth="1"/>
    <col min="14" max="14" width="13.42578125" style="1" customWidth="1"/>
    <col min="15" max="15" width="15.5703125" style="1" customWidth="1"/>
    <col min="16" max="16" width="15.7109375" style="1" customWidth="1"/>
    <col min="17" max="17" width="19.85546875" style="1" customWidth="1"/>
    <col min="18" max="18" width="17.42578125" style="1" customWidth="1"/>
    <col min="19" max="19" width="11.42578125" style="1" customWidth="1"/>
    <col min="20" max="16384" width="11.42578125" style="1"/>
  </cols>
  <sheetData>
    <row r="1" spans="1:21" ht="42" customHeight="1" x14ac:dyDescent="0.2">
      <c r="B1" s="278" t="s">
        <v>802</v>
      </c>
      <c r="C1" s="278"/>
      <c r="D1" s="278"/>
      <c r="E1" s="278"/>
      <c r="F1" s="278"/>
      <c r="G1" s="278"/>
      <c r="H1" s="278"/>
      <c r="I1" s="278"/>
      <c r="J1" s="278"/>
      <c r="K1" s="278"/>
      <c r="L1" s="278"/>
      <c r="M1" s="278"/>
      <c r="N1" s="278"/>
      <c r="O1" s="278"/>
      <c r="P1" s="278"/>
      <c r="Q1" s="278"/>
    </row>
    <row r="2" spans="1:21" ht="16.5" thickBot="1" x14ac:dyDescent="0.25">
      <c r="D2" s="2"/>
      <c r="E2" s="55"/>
      <c r="F2" s="55"/>
      <c r="G2" s="55"/>
      <c r="H2" s="55"/>
      <c r="I2" s="55"/>
      <c r="J2" s="55"/>
      <c r="K2" s="55"/>
      <c r="L2" s="60"/>
      <c r="M2" s="55"/>
      <c r="N2" s="55"/>
      <c r="O2" s="55"/>
      <c r="P2" s="55"/>
      <c r="Q2" s="55"/>
    </row>
    <row r="3" spans="1:21" ht="54" customHeight="1" thickBot="1" x14ac:dyDescent="0.25">
      <c r="B3" s="4" t="s">
        <v>0</v>
      </c>
      <c r="C3" s="49" t="s">
        <v>36</v>
      </c>
      <c r="D3" s="5" t="s">
        <v>1</v>
      </c>
      <c r="E3" s="6" t="s">
        <v>2</v>
      </c>
      <c r="F3" s="6" t="s">
        <v>18</v>
      </c>
      <c r="G3" s="7" t="s">
        <v>3</v>
      </c>
      <c r="H3" s="7" t="s">
        <v>4</v>
      </c>
      <c r="I3" s="7" t="s">
        <v>5</v>
      </c>
      <c r="J3" s="7" t="s">
        <v>6</v>
      </c>
      <c r="K3" s="7" t="s">
        <v>7</v>
      </c>
      <c r="L3" s="249" t="s">
        <v>8</v>
      </c>
      <c r="M3" s="7" t="s">
        <v>9</v>
      </c>
      <c r="N3" s="7" t="s">
        <v>10</v>
      </c>
      <c r="O3" s="7" t="s">
        <v>11</v>
      </c>
      <c r="P3" s="8" t="s">
        <v>17</v>
      </c>
      <c r="Q3" s="8" t="s">
        <v>1361</v>
      </c>
      <c r="R3" s="9" t="s">
        <v>12</v>
      </c>
    </row>
    <row r="4" spans="1:21" ht="45.75" customHeight="1" thickBot="1" x14ac:dyDescent="0.25">
      <c r="A4" s="2"/>
      <c r="B4" s="366" t="s">
        <v>1294</v>
      </c>
      <c r="C4" s="366" t="s">
        <v>1300</v>
      </c>
      <c r="D4" s="279" t="s">
        <v>830</v>
      </c>
      <c r="E4" s="45" t="s">
        <v>804</v>
      </c>
      <c r="F4" s="45" t="s">
        <v>805</v>
      </c>
      <c r="G4" s="10">
        <v>2</v>
      </c>
      <c r="H4" s="10">
        <v>1</v>
      </c>
      <c r="I4" s="10">
        <v>1</v>
      </c>
      <c r="J4" s="10">
        <v>1</v>
      </c>
      <c r="K4" s="10">
        <v>1</v>
      </c>
      <c r="L4" s="62">
        <v>1</v>
      </c>
      <c r="M4" s="11">
        <v>0.35</v>
      </c>
      <c r="N4" s="11"/>
      <c r="O4" s="12"/>
      <c r="P4" s="177">
        <f t="shared" ref="P4:Q16" si="0">IF(H4=0,"-",IF((L4/H4)&lt;=1,(L4/H4),1))</f>
        <v>1</v>
      </c>
      <c r="Q4" s="13">
        <f t="shared" si="0"/>
        <v>0.35</v>
      </c>
      <c r="R4" s="177">
        <f>IF(((L4+M4+N4+O4)/(G4))&lt;=1,((L4+M4+N4+O4)/(G4)),1)</f>
        <v>0.67500000000000004</v>
      </c>
      <c r="S4" s="2"/>
      <c r="U4" s="15"/>
    </row>
    <row r="5" spans="1:21" s="18" customFormat="1" ht="32.25" customHeight="1" thickBot="1" x14ac:dyDescent="0.25">
      <c r="A5" s="2"/>
      <c r="B5" s="367"/>
      <c r="C5" s="367"/>
      <c r="D5" s="280"/>
      <c r="E5" s="20" t="s">
        <v>806</v>
      </c>
      <c r="F5" s="20" t="s">
        <v>807</v>
      </c>
      <c r="G5" s="16">
        <v>1</v>
      </c>
      <c r="H5" s="16">
        <v>0</v>
      </c>
      <c r="I5" s="16">
        <v>1</v>
      </c>
      <c r="J5" s="16">
        <v>1</v>
      </c>
      <c r="K5" s="16">
        <v>1</v>
      </c>
      <c r="L5" s="63">
        <v>0</v>
      </c>
      <c r="M5" s="11">
        <v>0.35</v>
      </c>
      <c r="N5" s="16"/>
      <c r="O5" s="17"/>
      <c r="P5" s="177" t="str">
        <f t="shared" si="0"/>
        <v>-</v>
      </c>
      <c r="Q5" s="13">
        <f t="shared" si="0"/>
        <v>0.35</v>
      </c>
      <c r="R5" s="177">
        <f t="shared" ref="R5:R16" si="1">IF(((L5+M5+N5+O5)/(G5))&lt;=1,((L5+M5+N5+O5)/(G5)),1)</f>
        <v>0.35</v>
      </c>
      <c r="S5" s="2"/>
      <c r="U5" s="19"/>
    </row>
    <row r="6" spans="1:21" s="18" customFormat="1" ht="75.75" thickBot="1" x14ac:dyDescent="0.25">
      <c r="A6" s="2"/>
      <c r="B6" s="367"/>
      <c r="C6" s="367"/>
      <c r="D6" s="280"/>
      <c r="E6" s="20" t="s">
        <v>808</v>
      </c>
      <c r="F6" s="20" t="s">
        <v>809</v>
      </c>
      <c r="G6" s="16">
        <v>1</v>
      </c>
      <c r="H6" s="16">
        <v>1</v>
      </c>
      <c r="I6" s="16">
        <v>1</v>
      </c>
      <c r="J6" s="16">
        <v>1</v>
      </c>
      <c r="K6" s="16">
        <v>1</v>
      </c>
      <c r="L6" s="63">
        <v>1</v>
      </c>
      <c r="M6" s="73">
        <v>0.25</v>
      </c>
      <c r="N6" s="73"/>
      <c r="O6" s="17"/>
      <c r="P6" s="177">
        <f t="shared" si="0"/>
        <v>1</v>
      </c>
      <c r="Q6" s="13">
        <f t="shared" si="0"/>
        <v>0.25</v>
      </c>
      <c r="R6" s="177">
        <f>IF(((L6+M6+N6+O6)/(G6))&lt;=1,((L6+M6+N6+O6)/(G6)),1)/4</f>
        <v>0.25</v>
      </c>
      <c r="S6" s="2"/>
      <c r="U6" s="19"/>
    </row>
    <row r="7" spans="1:21" s="18" customFormat="1" ht="60.75" thickBot="1" x14ac:dyDescent="0.25">
      <c r="A7" s="2"/>
      <c r="B7" s="367"/>
      <c r="C7" s="367"/>
      <c r="D7" s="280"/>
      <c r="E7" s="20" t="s">
        <v>810</v>
      </c>
      <c r="F7" s="20" t="s">
        <v>811</v>
      </c>
      <c r="G7" s="16">
        <v>1</v>
      </c>
      <c r="H7" s="16">
        <v>1</v>
      </c>
      <c r="I7" s="16">
        <v>1</v>
      </c>
      <c r="J7" s="16">
        <v>1</v>
      </c>
      <c r="K7" s="16">
        <v>1</v>
      </c>
      <c r="L7" s="63">
        <v>1</v>
      </c>
      <c r="M7" s="73">
        <v>0.49</v>
      </c>
      <c r="N7" s="73"/>
      <c r="O7" s="17"/>
      <c r="P7" s="177">
        <f t="shared" si="0"/>
        <v>1</v>
      </c>
      <c r="Q7" s="13">
        <f t="shared" si="0"/>
        <v>0.49</v>
      </c>
      <c r="R7" s="177">
        <f t="shared" si="1"/>
        <v>1</v>
      </c>
      <c r="S7" s="2"/>
      <c r="U7" s="19"/>
    </row>
    <row r="8" spans="1:21" s="18" customFormat="1" ht="32.25" customHeight="1" thickBot="1" x14ac:dyDescent="0.25">
      <c r="A8" s="2"/>
      <c r="B8" s="367"/>
      <c r="C8" s="367"/>
      <c r="D8" s="280"/>
      <c r="E8" s="20" t="s">
        <v>812</v>
      </c>
      <c r="F8" s="20" t="s">
        <v>813</v>
      </c>
      <c r="G8" s="16">
        <v>1</v>
      </c>
      <c r="H8" s="16">
        <v>1</v>
      </c>
      <c r="I8" s="16">
        <v>1</v>
      </c>
      <c r="J8" s="16">
        <v>1</v>
      </c>
      <c r="K8" s="16">
        <v>1</v>
      </c>
      <c r="L8" s="63">
        <v>0.56999999999999995</v>
      </c>
      <c r="M8" s="25">
        <v>0.25</v>
      </c>
      <c r="N8" s="73"/>
      <c r="O8" s="17"/>
      <c r="P8" s="177">
        <f t="shared" si="0"/>
        <v>0.56999999999999995</v>
      </c>
      <c r="Q8" s="13">
        <f t="shared" si="0"/>
        <v>0.25</v>
      </c>
      <c r="R8" s="177">
        <f t="shared" si="1"/>
        <v>0.82</v>
      </c>
      <c r="S8" s="2"/>
      <c r="U8" s="19"/>
    </row>
    <row r="9" spans="1:21" s="18" customFormat="1" ht="32.25" customHeight="1" thickBot="1" x14ac:dyDescent="0.25">
      <c r="A9" s="2"/>
      <c r="B9" s="367"/>
      <c r="C9" s="367"/>
      <c r="D9" s="280"/>
      <c r="E9" s="20" t="s">
        <v>814</v>
      </c>
      <c r="F9" s="20" t="s">
        <v>815</v>
      </c>
      <c r="G9" s="16">
        <v>1</v>
      </c>
      <c r="H9" s="16">
        <v>1</v>
      </c>
      <c r="I9" s="16">
        <v>1</v>
      </c>
      <c r="J9" s="16">
        <v>1</v>
      </c>
      <c r="K9" s="16">
        <v>1</v>
      </c>
      <c r="L9" s="63">
        <v>0.7</v>
      </c>
      <c r="M9" s="25">
        <v>0.2</v>
      </c>
      <c r="N9" s="73"/>
      <c r="O9" s="17"/>
      <c r="P9" s="177">
        <f t="shared" si="0"/>
        <v>0.7</v>
      </c>
      <c r="Q9" s="13">
        <f t="shared" si="0"/>
        <v>0.2</v>
      </c>
      <c r="R9" s="177">
        <f t="shared" si="1"/>
        <v>0.89999999999999991</v>
      </c>
      <c r="S9" s="2"/>
      <c r="U9" s="19"/>
    </row>
    <row r="10" spans="1:21" s="18" customFormat="1" ht="45.75" thickBot="1" x14ac:dyDescent="0.25">
      <c r="A10" s="2"/>
      <c r="B10" s="367"/>
      <c r="C10" s="367"/>
      <c r="D10" s="280"/>
      <c r="E10" s="20" t="s">
        <v>816</v>
      </c>
      <c r="F10" s="20" t="s">
        <v>817</v>
      </c>
      <c r="G10" s="16">
        <v>1</v>
      </c>
      <c r="H10" s="16">
        <v>1</v>
      </c>
      <c r="I10" s="16">
        <v>1</v>
      </c>
      <c r="J10" s="16">
        <v>1</v>
      </c>
      <c r="K10" s="16">
        <v>1</v>
      </c>
      <c r="L10" s="63">
        <v>0.7</v>
      </c>
      <c r="M10" s="25">
        <v>0</v>
      </c>
      <c r="N10" s="73"/>
      <c r="O10" s="17"/>
      <c r="P10" s="177">
        <f t="shared" si="0"/>
        <v>0.7</v>
      </c>
      <c r="Q10" s="13">
        <f t="shared" si="0"/>
        <v>0</v>
      </c>
      <c r="R10" s="177">
        <f t="shared" si="1"/>
        <v>0.7</v>
      </c>
      <c r="S10" s="2"/>
      <c r="U10" s="19"/>
    </row>
    <row r="11" spans="1:21" s="18" customFormat="1" ht="38.25" customHeight="1" thickBot="1" x14ac:dyDescent="0.25">
      <c r="A11" s="2"/>
      <c r="B11" s="367"/>
      <c r="C11" s="367"/>
      <c r="D11" s="280"/>
      <c r="E11" s="20" t="s">
        <v>818</v>
      </c>
      <c r="F11" s="20" t="s">
        <v>819</v>
      </c>
      <c r="G11" s="21">
        <v>1</v>
      </c>
      <c r="H11" s="21">
        <v>1</v>
      </c>
      <c r="I11" s="21">
        <v>1</v>
      </c>
      <c r="J11" s="21">
        <v>1</v>
      </c>
      <c r="K11" s="21">
        <v>1</v>
      </c>
      <c r="L11" s="64">
        <v>1</v>
      </c>
      <c r="M11" s="250">
        <v>8.3000000000000004E-2</v>
      </c>
      <c r="N11" s="73"/>
      <c r="O11" s="22"/>
      <c r="P11" s="177">
        <f t="shared" si="0"/>
        <v>1</v>
      </c>
      <c r="Q11" s="13">
        <f t="shared" si="0"/>
        <v>8.3000000000000004E-2</v>
      </c>
      <c r="R11" s="177">
        <f t="shared" si="1"/>
        <v>1</v>
      </c>
      <c r="S11" s="2"/>
      <c r="U11" s="19"/>
    </row>
    <row r="12" spans="1:21" ht="32.25" customHeight="1" thickBot="1" x14ac:dyDescent="0.25">
      <c r="A12" s="2"/>
      <c r="B12" s="367"/>
      <c r="C12" s="367"/>
      <c r="D12" s="280"/>
      <c r="E12" s="20" t="s">
        <v>820</v>
      </c>
      <c r="F12" s="20" t="s">
        <v>821</v>
      </c>
      <c r="G12" s="16">
        <v>1</v>
      </c>
      <c r="H12" s="73">
        <v>0.25</v>
      </c>
      <c r="I12" s="73">
        <v>0.25</v>
      </c>
      <c r="J12" s="73">
        <v>0.25</v>
      </c>
      <c r="K12" s="73">
        <v>0.25</v>
      </c>
      <c r="L12" s="74">
        <v>0.25</v>
      </c>
      <c r="M12" s="16">
        <v>0</v>
      </c>
      <c r="N12" s="16"/>
      <c r="O12" s="23"/>
      <c r="P12" s="177">
        <f t="shared" si="0"/>
        <v>1</v>
      </c>
      <c r="Q12" s="13">
        <f t="shared" si="0"/>
        <v>0</v>
      </c>
      <c r="R12" s="177">
        <f t="shared" si="1"/>
        <v>0.25</v>
      </c>
      <c r="S12" s="2"/>
      <c r="U12" s="15"/>
    </row>
    <row r="13" spans="1:21" ht="32.25" customHeight="1" thickBot="1" x14ac:dyDescent="0.25">
      <c r="B13" s="367"/>
      <c r="C13" s="367"/>
      <c r="D13" s="280"/>
      <c r="E13" s="20" t="s">
        <v>822</v>
      </c>
      <c r="F13" s="20" t="s">
        <v>823</v>
      </c>
      <c r="G13" s="21">
        <v>0.8</v>
      </c>
      <c r="H13" s="21">
        <v>0.02</v>
      </c>
      <c r="I13" s="21">
        <v>0.03</v>
      </c>
      <c r="J13" s="21">
        <v>0.03</v>
      </c>
      <c r="K13" s="21">
        <v>0.02</v>
      </c>
      <c r="L13" s="64">
        <v>0</v>
      </c>
      <c r="M13" s="16">
        <v>0</v>
      </c>
      <c r="N13" s="73"/>
      <c r="O13" s="22"/>
      <c r="P13" s="177">
        <f t="shared" si="0"/>
        <v>0</v>
      </c>
      <c r="Q13" s="13">
        <f t="shared" si="0"/>
        <v>0</v>
      </c>
      <c r="R13" s="177">
        <f t="shared" si="1"/>
        <v>0</v>
      </c>
      <c r="S13" s="2"/>
      <c r="U13" s="15"/>
    </row>
    <row r="14" spans="1:21" ht="32.25" customHeight="1" thickBot="1" x14ac:dyDescent="0.25">
      <c r="B14" s="367"/>
      <c r="C14" s="367"/>
      <c r="D14" s="280"/>
      <c r="E14" s="20" t="s">
        <v>824</v>
      </c>
      <c r="F14" s="20" t="s">
        <v>825</v>
      </c>
      <c r="G14" s="21">
        <v>18</v>
      </c>
      <c r="H14" s="21">
        <v>4</v>
      </c>
      <c r="I14" s="21">
        <v>6</v>
      </c>
      <c r="J14" s="21">
        <v>4</v>
      </c>
      <c r="K14" s="21">
        <v>4</v>
      </c>
      <c r="L14" s="64">
        <v>0</v>
      </c>
      <c r="M14" s="21">
        <v>0</v>
      </c>
      <c r="N14" s="21"/>
      <c r="O14" s="22"/>
      <c r="P14" s="177">
        <f t="shared" si="0"/>
        <v>0</v>
      </c>
      <c r="Q14" s="13">
        <f t="shared" si="0"/>
        <v>0</v>
      </c>
      <c r="R14" s="177">
        <f t="shared" si="1"/>
        <v>0</v>
      </c>
      <c r="U14" s="15"/>
    </row>
    <row r="15" spans="1:21" ht="57" customHeight="1" thickBot="1" x14ac:dyDescent="0.25">
      <c r="B15" s="367"/>
      <c r="C15" s="367"/>
      <c r="D15" s="280"/>
      <c r="E15" s="20" t="s">
        <v>826</v>
      </c>
      <c r="F15" s="20" t="s">
        <v>827</v>
      </c>
      <c r="G15" s="21">
        <v>1</v>
      </c>
      <c r="H15" s="73">
        <v>0.25</v>
      </c>
      <c r="I15" s="73">
        <v>0.25</v>
      </c>
      <c r="J15" s="73">
        <v>0.25</v>
      </c>
      <c r="K15" s="73">
        <v>0.25</v>
      </c>
      <c r="L15" s="74">
        <v>0.25</v>
      </c>
      <c r="M15" s="21">
        <v>0.25</v>
      </c>
      <c r="N15" s="21"/>
      <c r="O15" s="22"/>
      <c r="P15" s="177">
        <f t="shared" si="0"/>
        <v>1</v>
      </c>
      <c r="Q15" s="13">
        <f t="shared" si="0"/>
        <v>1</v>
      </c>
      <c r="R15" s="177">
        <f t="shared" si="1"/>
        <v>0.5</v>
      </c>
      <c r="U15" s="15"/>
    </row>
    <row r="16" spans="1:21" ht="75.75" thickBot="1" x14ac:dyDescent="0.25">
      <c r="B16" s="368"/>
      <c r="C16" s="368"/>
      <c r="D16" s="281"/>
      <c r="E16" s="20" t="s">
        <v>828</v>
      </c>
      <c r="F16" s="20" t="s">
        <v>829</v>
      </c>
      <c r="G16" s="21">
        <v>1</v>
      </c>
      <c r="H16" s="73">
        <v>0.25</v>
      </c>
      <c r="I16" s="73">
        <v>0.25</v>
      </c>
      <c r="J16" s="73">
        <v>0.25</v>
      </c>
      <c r="K16" s="73">
        <v>0.25</v>
      </c>
      <c r="L16" s="74">
        <v>0.25</v>
      </c>
      <c r="M16" s="21">
        <v>0.1</v>
      </c>
      <c r="N16" s="21"/>
      <c r="O16" s="22"/>
      <c r="P16" s="177">
        <f t="shared" si="0"/>
        <v>1</v>
      </c>
      <c r="Q16" s="13">
        <f t="shared" si="0"/>
        <v>0.4</v>
      </c>
      <c r="R16" s="177">
        <f t="shared" si="1"/>
        <v>0.35</v>
      </c>
      <c r="U16" s="15"/>
    </row>
    <row r="17" spans="2:18" ht="69" customHeight="1" thickBot="1" x14ac:dyDescent="0.25">
      <c r="B17" s="272" t="s">
        <v>91</v>
      </c>
      <c r="C17" s="272" t="s">
        <v>92</v>
      </c>
      <c r="D17" s="274" t="s">
        <v>93</v>
      </c>
      <c r="E17" s="33" t="s">
        <v>15</v>
      </c>
      <c r="F17" s="47"/>
      <c r="G17" s="276" t="s">
        <v>16</v>
      </c>
      <c r="H17" s="56" t="s">
        <v>44</v>
      </c>
      <c r="I17" s="33" t="s">
        <v>45</v>
      </c>
      <c r="J17" s="34" t="s">
        <v>46</v>
      </c>
      <c r="K17" s="34" t="s">
        <v>40</v>
      </c>
      <c r="L17" s="65" t="s">
        <v>37</v>
      </c>
      <c r="M17" s="33" t="s">
        <v>38</v>
      </c>
      <c r="N17" s="34" t="s">
        <v>39</v>
      </c>
      <c r="O17" s="34" t="s">
        <v>40</v>
      </c>
      <c r="P17" s="35" t="s">
        <v>17</v>
      </c>
      <c r="Q17" s="35" t="s">
        <v>1361</v>
      </c>
      <c r="R17" s="36" t="s">
        <v>12</v>
      </c>
    </row>
    <row r="18" spans="2:18" ht="16.5" thickBot="1" x14ac:dyDescent="0.25">
      <c r="B18" s="273"/>
      <c r="C18" s="273"/>
      <c r="D18" s="275"/>
      <c r="E18" s="37">
        <f>COUNTA(E4:E16)</f>
        <v>13</v>
      </c>
      <c r="F18" s="48"/>
      <c r="G18" s="277"/>
      <c r="H18" s="39">
        <f t="shared" ref="H18:O18" si="2">COUNTIF(H4:H16,"&gt;0")</f>
        <v>12</v>
      </c>
      <c r="I18" s="39">
        <f t="shared" si="2"/>
        <v>13</v>
      </c>
      <c r="J18" s="39">
        <f t="shared" si="2"/>
        <v>13</v>
      </c>
      <c r="K18" s="39">
        <f t="shared" si="2"/>
        <v>13</v>
      </c>
      <c r="L18" s="66">
        <f t="shared" si="2"/>
        <v>10</v>
      </c>
      <c r="M18" s="39">
        <f t="shared" si="2"/>
        <v>9</v>
      </c>
      <c r="N18" s="39">
        <f t="shared" si="2"/>
        <v>0</v>
      </c>
      <c r="O18" s="39">
        <f t="shared" si="2"/>
        <v>0</v>
      </c>
      <c r="P18" s="40">
        <f>AVERAGE(P4:P16)</f>
        <v>0.74749999999999994</v>
      </c>
      <c r="Q18" s="40">
        <f>AVERAGE(Q4:Q16)</f>
        <v>0.25946153846153847</v>
      </c>
      <c r="R18" s="40">
        <f>AVERAGE(R4:R16)</f>
        <v>0.52269230769230757</v>
      </c>
    </row>
    <row r="19" spans="2:18" ht="62.25" customHeight="1" thickBot="1" x14ac:dyDescent="0.25">
      <c r="B19" s="320" t="s">
        <v>1357</v>
      </c>
      <c r="C19" s="321"/>
      <c r="D19" s="322"/>
      <c r="E19" s="320" t="s">
        <v>1298</v>
      </c>
      <c r="F19" s="322"/>
      <c r="G19" s="320" t="s">
        <v>1299</v>
      </c>
      <c r="H19" s="321"/>
      <c r="I19" s="322"/>
      <c r="J19" s="182" t="s">
        <v>1273</v>
      </c>
      <c r="K19" s="183" t="s">
        <v>1274</v>
      </c>
      <c r="L19" s="183" t="s">
        <v>1275</v>
      </c>
      <c r="M19" s="183"/>
      <c r="N19" s="183"/>
      <c r="O19" s="183"/>
      <c r="P19" s="183" t="s">
        <v>1276</v>
      </c>
      <c r="Q19" s="184" t="s">
        <v>1277</v>
      </c>
    </row>
    <row r="20" spans="2:18" ht="15.75" thickBot="1" x14ac:dyDescent="0.25">
      <c r="B20" s="317" t="s">
        <v>1358</v>
      </c>
      <c r="C20" s="318"/>
      <c r="D20" s="319"/>
      <c r="E20" s="317" t="s">
        <v>1292</v>
      </c>
      <c r="F20" s="319"/>
      <c r="G20" s="343" t="s">
        <v>1292</v>
      </c>
      <c r="H20" s="344"/>
      <c r="I20" s="345"/>
      <c r="J20" s="191"/>
      <c r="K20" s="186"/>
      <c r="L20" s="187"/>
      <c r="M20" s="188"/>
      <c r="N20" s="188"/>
      <c r="O20" s="188"/>
      <c r="P20" s="189"/>
      <c r="Q20" s="190"/>
    </row>
    <row r="21" spans="2:18" ht="12" customHeight="1" x14ac:dyDescent="0.2"/>
  </sheetData>
  <sheetProtection formatCells="0" formatColumns="0" formatRows="0"/>
  <mergeCells count="14">
    <mergeCell ref="B1:Q1"/>
    <mergeCell ref="B17:B18"/>
    <mergeCell ref="C17:C18"/>
    <mergeCell ref="D17:D18"/>
    <mergeCell ref="G17:G18"/>
    <mergeCell ref="D4:D16"/>
    <mergeCell ref="C4:C16"/>
    <mergeCell ref="B4:B16"/>
    <mergeCell ref="B19:D19"/>
    <mergeCell ref="E19:F19"/>
    <mergeCell ref="G19:I19"/>
    <mergeCell ref="B20:D20"/>
    <mergeCell ref="E20:F20"/>
    <mergeCell ref="G20:I20"/>
  </mergeCells>
  <conditionalFormatting sqref="P4:P16 R4:R16">
    <cfRule type="cellIs" dxfId="304" priority="30" operator="equal">
      <formula>"-"</formula>
    </cfRule>
    <cfRule type="cellIs" dxfId="303" priority="31" operator="lessThan">
      <formula>0.5</formula>
    </cfRule>
    <cfRule type="cellIs" dxfId="302" priority="32" operator="between">
      <formula>0.5</formula>
      <formula>0.75</formula>
    </cfRule>
    <cfRule type="cellIs" dxfId="301" priority="33" operator="between">
      <formula>0.75</formula>
      <formula>1</formula>
    </cfRule>
  </conditionalFormatting>
  <conditionalFormatting sqref="P4:P16 R4:R16">
    <cfRule type="cellIs" dxfId="300" priority="29" operator="equal">
      <formula>0</formula>
    </cfRule>
  </conditionalFormatting>
  <conditionalFormatting sqref="Q4:Q16">
    <cfRule type="cellIs" dxfId="299" priority="25" operator="equal">
      <formula>"-"</formula>
    </cfRule>
    <cfRule type="cellIs" dxfId="298" priority="26" operator="between">
      <formula>0.9</formula>
      <formula>1</formula>
    </cfRule>
    <cfRule type="cellIs" dxfId="297" priority="27" operator="between">
      <formula>0.7</formula>
      <formula>0.899</formula>
    </cfRule>
    <cfRule type="cellIs" dxfId="296" priority="28" operator="between">
      <formula>0</formula>
      <formula>0.699</formula>
    </cfRule>
  </conditionalFormatting>
  <conditionalFormatting sqref="Q4:Q16">
    <cfRule type="cellIs" dxfId="295" priority="21" operator="equal">
      <formula>"-"</formula>
    </cfRule>
    <cfRule type="cellIs" dxfId="294" priority="22" operator="lessThan">
      <formula>0.699</formula>
    </cfRule>
    <cfRule type="cellIs" dxfId="293" priority="23" operator="between">
      <formula>0.7</formula>
      <formula>0.8999</formula>
    </cfRule>
    <cfRule type="cellIs" dxfId="292" priority="24" operator="between">
      <formula>0.9</formula>
      <formula>1</formula>
    </cfRule>
  </conditionalFormatting>
  <conditionalFormatting sqref="Q4:Q16">
    <cfRule type="cellIs" dxfId="291" priority="17" operator="equal">
      <formula>"-"</formula>
    </cfRule>
    <cfRule type="cellIs" dxfId="290" priority="18" operator="lessThan">
      <formula>0.69999</formula>
    </cfRule>
    <cfRule type="cellIs" dxfId="289" priority="19" operator="between">
      <formula>0.7</formula>
      <formula>0.8999</formula>
    </cfRule>
    <cfRule type="cellIs" dxfId="288" priority="20" operator="between">
      <formula>0.9</formula>
      <formula>1</formula>
    </cfRule>
  </conditionalFormatting>
  <conditionalFormatting sqref="Q4:Q16">
    <cfRule type="cellIs" dxfId="287" priority="13" operator="equal">
      <formula>"-"</formula>
    </cfRule>
    <cfRule type="cellIs" dxfId="286" priority="14" operator="between">
      <formula>0.9</formula>
      <formula>1</formula>
    </cfRule>
    <cfRule type="cellIs" dxfId="285" priority="15" operator="between">
      <formula>0.7</formula>
      <formula>0.899</formula>
    </cfRule>
    <cfRule type="cellIs" dxfId="284" priority="16" operator="lessThan">
      <formula>0.699</formula>
    </cfRule>
  </conditionalFormatting>
  <conditionalFormatting sqref="Q4:Q16">
    <cfRule type="cellIs" dxfId="283" priority="9" operator="equal">
      <formula>"-"</formula>
    </cfRule>
    <cfRule type="cellIs" dxfId="282" priority="10" operator="lessThan">
      <formula>0.699</formula>
    </cfRule>
    <cfRule type="cellIs" dxfId="281" priority="11" operator="between">
      <formula>0.9</formula>
      <formula>1</formula>
    </cfRule>
    <cfRule type="cellIs" dxfId="280" priority="12" operator="between">
      <formula>0.7</formula>
      <formula>"89.99%"</formula>
    </cfRule>
  </conditionalFormatting>
  <conditionalFormatting sqref="Q4:Q16">
    <cfRule type="cellIs" dxfId="279" priority="5" operator="equal">
      <formula>"-"</formula>
    </cfRule>
    <cfRule type="cellIs" dxfId="278" priority="6" operator="lessThan">
      <formula>0.699</formula>
    </cfRule>
    <cfRule type="cellIs" dxfId="277" priority="7" operator="between">
      <formula>0.7</formula>
      <formula>0.899</formula>
    </cfRule>
    <cfRule type="cellIs" dxfId="276" priority="8" operator="between">
      <formula>0.9</formula>
      <formula>1</formula>
    </cfRule>
  </conditionalFormatting>
  <conditionalFormatting sqref="Q4:Q16">
    <cfRule type="cellIs" dxfId="275" priority="1" operator="equal">
      <formula>"-"</formula>
    </cfRule>
    <cfRule type="cellIs" dxfId="274" priority="2" operator="lessThan">
      <formula>0.699</formula>
    </cfRule>
    <cfRule type="cellIs" dxfId="273" priority="3" operator="between">
      <formula>0.7</formula>
      <formula>0.9166666</formula>
    </cfRule>
    <cfRule type="cellIs" dxfId="272"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9"/>
  <sheetViews>
    <sheetView topLeftCell="C1" zoomScale="70" zoomScaleNormal="70" zoomScaleSheetLayoutView="70" workbookViewId="0">
      <selection activeCell="Q7" sqref="Q7"/>
    </sheetView>
  </sheetViews>
  <sheetFormatPr baseColWidth="10" defaultColWidth="11.42578125" defaultRowHeight="15" x14ac:dyDescent="0.2"/>
  <cols>
    <col min="1" max="1" width="2.85546875" style="1" customWidth="1"/>
    <col min="2" max="4" width="27.7109375" style="1" customWidth="1"/>
    <col min="5" max="5" width="62.7109375" style="1" customWidth="1"/>
    <col min="6" max="6" width="62.7109375" style="1" hidden="1" customWidth="1"/>
    <col min="7" max="7" width="20.5703125" style="1" customWidth="1"/>
    <col min="8" max="8" width="15.85546875" style="1" customWidth="1"/>
    <col min="9" max="9" width="15.42578125" style="1" customWidth="1"/>
    <col min="10" max="10" width="14.85546875" style="1" customWidth="1"/>
    <col min="11" max="11" width="15" style="1" customWidth="1"/>
    <col min="12" max="12" width="19.140625" style="67" customWidth="1"/>
    <col min="13" max="13" width="14.28515625" style="1" customWidth="1"/>
    <col min="14" max="14" width="12.28515625" style="1" customWidth="1"/>
    <col min="15" max="15" width="15.28515625" style="1" customWidth="1"/>
    <col min="16" max="16" width="11.85546875" style="1" customWidth="1"/>
    <col min="17" max="17" width="15.140625" style="1" customWidth="1"/>
    <col min="18" max="18" width="19.85546875" style="1" customWidth="1"/>
    <col min="19" max="19" width="5.5703125" style="1" customWidth="1"/>
    <col min="20" max="20" width="11.42578125" style="1" customWidth="1"/>
    <col min="21" max="16384" width="11.42578125" style="1"/>
  </cols>
  <sheetData>
    <row r="1" spans="1:21" ht="42" customHeight="1" x14ac:dyDescent="0.2">
      <c r="B1" s="278" t="s">
        <v>831</v>
      </c>
      <c r="C1" s="278"/>
      <c r="D1" s="278"/>
      <c r="E1" s="278"/>
      <c r="F1" s="278"/>
      <c r="G1" s="278"/>
      <c r="H1" s="278"/>
      <c r="I1" s="278"/>
      <c r="J1" s="278"/>
      <c r="K1" s="278"/>
      <c r="L1" s="278"/>
      <c r="M1" s="278"/>
      <c r="N1" s="278"/>
      <c r="O1" s="278"/>
      <c r="P1" s="278"/>
      <c r="Q1" s="278"/>
      <c r="R1" s="278"/>
    </row>
    <row r="2" spans="1:21" ht="16.5" thickBot="1" x14ac:dyDescent="0.25">
      <c r="D2" s="2"/>
      <c r="E2" s="55"/>
      <c r="F2" s="55"/>
      <c r="G2" s="55"/>
      <c r="H2" s="55"/>
      <c r="I2" s="55"/>
      <c r="J2" s="55"/>
      <c r="K2" s="55"/>
      <c r="L2" s="60"/>
      <c r="M2" s="55"/>
      <c r="N2" s="55"/>
      <c r="O2" s="55"/>
      <c r="P2" s="55"/>
      <c r="Q2" s="241"/>
      <c r="R2" s="55"/>
    </row>
    <row r="3" spans="1:21" ht="54" customHeight="1"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45.75" customHeight="1" thickBot="1" x14ac:dyDescent="0.35">
      <c r="A4" s="2"/>
      <c r="B4" s="372" t="s">
        <v>1294</v>
      </c>
      <c r="C4" s="224" t="s">
        <v>1295</v>
      </c>
      <c r="D4" s="279" t="s">
        <v>836</v>
      </c>
      <c r="E4" s="45" t="s">
        <v>832</v>
      </c>
      <c r="F4" s="45" t="s">
        <v>833</v>
      </c>
      <c r="G4" s="244">
        <v>1</v>
      </c>
      <c r="H4" s="244">
        <v>0.25</v>
      </c>
      <c r="I4" s="244">
        <v>0.25</v>
      </c>
      <c r="J4" s="244">
        <v>0.25</v>
      </c>
      <c r="K4" s="244">
        <v>0.25</v>
      </c>
      <c r="L4" s="245">
        <v>0.25</v>
      </c>
      <c r="M4" s="247">
        <v>6.25E-2</v>
      </c>
      <c r="N4" s="11"/>
      <c r="O4" s="12"/>
      <c r="P4" s="13">
        <f>IF(H4=0,"-",IF((L4/H4)&lt;=1,(L4/H4),1))</f>
        <v>1</v>
      </c>
      <c r="Q4" s="13">
        <f>IF(I4=0,"-",IF((M4/I4)&lt;=1,(M4/I4),1))</f>
        <v>0.25</v>
      </c>
      <c r="R4" s="177">
        <f>IF(((L4+M4+N4+O4)/(G4))&lt;=1,((L4+M4+N4+O4)/(G4)),1)</f>
        <v>0.3125</v>
      </c>
      <c r="S4" s="2"/>
      <c r="U4" s="15"/>
    </row>
    <row r="5" spans="1:21" s="18" customFormat="1" ht="63.75" customHeight="1" thickBot="1" x14ac:dyDescent="0.35">
      <c r="A5" s="2"/>
      <c r="B5" s="373"/>
      <c r="C5" s="224" t="s">
        <v>1295</v>
      </c>
      <c r="D5" s="281"/>
      <c r="E5" s="20" t="s">
        <v>834</v>
      </c>
      <c r="F5" s="20" t="s">
        <v>835</v>
      </c>
      <c r="G5" s="25">
        <v>1</v>
      </c>
      <c r="H5" s="244">
        <v>0.25</v>
      </c>
      <c r="I5" s="244">
        <v>0.25</v>
      </c>
      <c r="J5" s="244">
        <v>0.25</v>
      </c>
      <c r="K5" s="244">
        <v>0.25</v>
      </c>
      <c r="L5" s="246">
        <v>0.25</v>
      </c>
      <c r="M5" s="247">
        <v>6.25E-2</v>
      </c>
      <c r="N5" s="16"/>
      <c r="O5" s="17"/>
      <c r="P5" s="13">
        <f>IF(H5=0,"-",IF((L5/H5)&lt;=1,(L5/H5),1))</f>
        <v>1</v>
      </c>
      <c r="Q5" s="13">
        <f>IF(I5=0,"-",IF((M5/I5)&lt;=1,(M5/I5),1))</f>
        <v>0.25</v>
      </c>
      <c r="R5" s="177">
        <f t="shared" ref="R5" si="0">IF(((L5+M5+N5+O5)/(G5))&lt;=1,((L5+M5+N5+O5)/(G5)),1)</f>
        <v>0.3125</v>
      </c>
      <c r="S5" s="2"/>
      <c r="U5" s="19"/>
    </row>
    <row r="6" spans="1:21" ht="69" customHeight="1" thickBot="1" x14ac:dyDescent="0.25">
      <c r="B6" s="369" t="s">
        <v>91</v>
      </c>
      <c r="C6" s="370" t="s">
        <v>92</v>
      </c>
      <c r="D6" s="274" t="s">
        <v>93</v>
      </c>
      <c r="E6" s="33" t="s">
        <v>15</v>
      </c>
      <c r="F6" s="47"/>
      <c r="G6" s="276" t="s">
        <v>16</v>
      </c>
      <c r="H6" s="56" t="s">
        <v>44</v>
      </c>
      <c r="I6" s="33" t="s">
        <v>45</v>
      </c>
      <c r="J6" s="34" t="s">
        <v>46</v>
      </c>
      <c r="K6" s="34" t="s">
        <v>40</v>
      </c>
      <c r="L6" s="65" t="s">
        <v>37</v>
      </c>
      <c r="M6" s="33" t="s">
        <v>38</v>
      </c>
      <c r="N6" s="34" t="s">
        <v>39</v>
      </c>
      <c r="O6" s="34" t="s">
        <v>40</v>
      </c>
      <c r="P6" s="35" t="s">
        <v>17</v>
      </c>
      <c r="Q6" s="35" t="s">
        <v>1361</v>
      </c>
      <c r="R6" s="36" t="s">
        <v>12</v>
      </c>
    </row>
    <row r="7" spans="1:21" ht="16.5" thickBot="1" x14ac:dyDescent="0.25">
      <c r="B7" s="327"/>
      <c r="C7" s="371"/>
      <c r="D7" s="275"/>
      <c r="E7" s="37">
        <f>COUNTA(E4:E5)</f>
        <v>2</v>
      </c>
      <c r="F7" s="48"/>
      <c r="G7" s="277"/>
      <c r="H7" s="39">
        <f t="shared" ref="H7:O7" si="1">COUNTIF(H4:H5,"&gt;0")</f>
        <v>2</v>
      </c>
      <c r="I7" s="39">
        <f t="shared" si="1"/>
        <v>2</v>
      </c>
      <c r="J7" s="39">
        <f t="shared" si="1"/>
        <v>2</v>
      </c>
      <c r="K7" s="39">
        <f t="shared" si="1"/>
        <v>2</v>
      </c>
      <c r="L7" s="66">
        <f t="shared" si="1"/>
        <v>2</v>
      </c>
      <c r="M7" s="242">
        <f t="shared" si="1"/>
        <v>2</v>
      </c>
      <c r="N7" s="39">
        <f t="shared" si="1"/>
        <v>0</v>
      </c>
      <c r="O7" s="39">
        <f t="shared" si="1"/>
        <v>0</v>
      </c>
      <c r="P7" s="40">
        <f>AVERAGE(P4:P5)</f>
        <v>1</v>
      </c>
      <c r="Q7" s="40">
        <f>AVERAGE(Q4:Q5)</f>
        <v>0.25</v>
      </c>
      <c r="R7" s="40">
        <f>AVERAGE(R4:R5)</f>
        <v>0.3125</v>
      </c>
    </row>
    <row r="8" spans="1:21" ht="63" customHeight="1" thickBot="1" x14ac:dyDescent="0.25">
      <c r="B8" s="342" t="s">
        <v>1296</v>
      </c>
      <c r="C8" s="321"/>
      <c r="D8" s="322"/>
      <c r="E8" s="320"/>
      <c r="F8" s="322"/>
      <c r="G8" s="320"/>
      <c r="H8" s="321"/>
      <c r="I8" s="322"/>
      <c r="J8" s="182" t="s">
        <v>1273</v>
      </c>
      <c r="K8" s="183" t="s">
        <v>1274</v>
      </c>
      <c r="L8" s="183" t="s">
        <v>1275</v>
      </c>
      <c r="M8" s="183"/>
      <c r="N8" s="183"/>
      <c r="O8" s="183"/>
      <c r="P8" s="183" t="s">
        <v>1276</v>
      </c>
      <c r="Q8" s="183"/>
      <c r="R8" s="184" t="s">
        <v>1277</v>
      </c>
    </row>
    <row r="9" spans="1:21" ht="15.75" thickBot="1" x14ac:dyDescent="0.25">
      <c r="B9" s="317" t="s">
        <v>1297</v>
      </c>
      <c r="C9" s="318"/>
      <c r="D9" s="319"/>
      <c r="E9" s="317"/>
      <c r="F9" s="319"/>
      <c r="G9" s="343"/>
      <c r="H9" s="344"/>
      <c r="I9" s="345"/>
      <c r="J9" s="191"/>
      <c r="K9" s="186"/>
      <c r="L9" s="187"/>
      <c r="M9" s="188"/>
      <c r="N9" s="188"/>
      <c r="O9" s="188"/>
      <c r="P9" s="189"/>
      <c r="Q9" s="189"/>
      <c r="R9" s="190"/>
    </row>
    <row r="10" spans="1:21" ht="12" customHeight="1" x14ac:dyDescent="0.2"/>
    <row r="11" spans="1:21" ht="55.5" customHeight="1" x14ac:dyDescent="0.2"/>
    <row r="15" spans="1:21" x14ac:dyDescent="0.2">
      <c r="N15" s="1">
        <f>+L5/4</f>
        <v>6.25E-2</v>
      </c>
    </row>
    <row r="16" spans="1:21" x14ac:dyDescent="0.2">
      <c r="N16" s="1">
        <f>+N15*4</f>
        <v>0.25</v>
      </c>
    </row>
    <row r="18" spans="14:14" x14ac:dyDescent="0.2">
      <c r="N18" s="1">
        <v>25</v>
      </c>
    </row>
    <row r="19" spans="14:14" x14ac:dyDescent="0.2">
      <c r="N19" s="1">
        <f>+N18/4</f>
        <v>6.25</v>
      </c>
    </row>
  </sheetData>
  <sheetProtection formatCells="0" formatColumns="0" formatRows="0"/>
  <autoFilter ref="B3:R7"/>
  <mergeCells count="13">
    <mergeCell ref="B1:R1"/>
    <mergeCell ref="B6:B7"/>
    <mergeCell ref="C6:C7"/>
    <mergeCell ref="D6:D7"/>
    <mergeCell ref="G6:G7"/>
    <mergeCell ref="D4:D5"/>
    <mergeCell ref="B4:B5"/>
    <mergeCell ref="B8:D8"/>
    <mergeCell ref="E8:F8"/>
    <mergeCell ref="G8:I8"/>
    <mergeCell ref="B9:D9"/>
    <mergeCell ref="E9:F9"/>
    <mergeCell ref="G9:I9"/>
  </mergeCells>
  <conditionalFormatting sqref="R4:R5">
    <cfRule type="cellIs" dxfId="271" priority="58" operator="equal">
      <formula>"-"</formula>
    </cfRule>
    <cfRule type="cellIs" dxfId="270" priority="59" operator="lessThan">
      <formula>0.5</formula>
    </cfRule>
    <cfRule type="cellIs" dxfId="269" priority="60" operator="between">
      <formula>0.5</formula>
      <formula>0.75</formula>
    </cfRule>
    <cfRule type="cellIs" dxfId="268" priority="61" operator="between">
      <formula>0.75</formula>
      <formula>1</formula>
    </cfRule>
  </conditionalFormatting>
  <conditionalFormatting sqref="R4:R5">
    <cfRule type="cellIs" dxfId="267" priority="57" operator="equal">
      <formula>0</formula>
    </cfRule>
  </conditionalFormatting>
  <conditionalFormatting sqref="Q4:Q5">
    <cfRule type="cellIs" dxfId="266" priority="53" operator="equal">
      <formula>"-"</formula>
    </cfRule>
    <cfRule type="cellIs" dxfId="265" priority="54" operator="between">
      <formula>0.9</formula>
      <formula>1</formula>
    </cfRule>
    <cfRule type="cellIs" dxfId="264" priority="55" operator="between">
      <formula>0.7</formula>
      <formula>0.899</formula>
    </cfRule>
    <cfRule type="cellIs" dxfId="263" priority="56" operator="between">
      <formula>0</formula>
      <formula>0.699</formula>
    </cfRule>
  </conditionalFormatting>
  <conditionalFormatting sqref="Q4:Q5">
    <cfRule type="cellIs" dxfId="262" priority="49" operator="equal">
      <formula>"-"</formula>
    </cfRule>
    <cfRule type="cellIs" dxfId="261" priority="50" operator="lessThan">
      <formula>0.699</formula>
    </cfRule>
    <cfRule type="cellIs" dxfId="260" priority="51" operator="between">
      <formula>0.7</formula>
      <formula>0.8999</formula>
    </cfRule>
    <cfRule type="cellIs" dxfId="259" priority="52" operator="between">
      <formula>0.9</formula>
      <formula>1</formula>
    </cfRule>
  </conditionalFormatting>
  <conditionalFormatting sqref="Q4:Q5">
    <cfRule type="cellIs" dxfId="258" priority="45" operator="equal">
      <formula>"-"</formula>
    </cfRule>
    <cfRule type="cellIs" dxfId="257" priority="46" operator="lessThan">
      <formula>0.69999</formula>
    </cfRule>
    <cfRule type="cellIs" dxfId="256" priority="47" operator="between">
      <formula>0.7</formula>
      <formula>0.8999</formula>
    </cfRule>
    <cfRule type="cellIs" dxfId="255" priority="48" operator="between">
      <formula>0.9</formula>
      <formula>1</formula>
    </cfRule>
  </conditionalFormatting>
  <conditionalFormatting sqref="Q4:Q5">
    <cfRule type="cellIs" dxfId="254" priority="41" operator="equal">
      <formula>"-"</formula>
    </cfRule>
    <cfRule type="cellIs" dxfId="253" priority="42" operator="between">
      <formula>0.9</formula>
      <formula>1</formula>
    </cfRule>
    <cfRule type="cellIs" dxfId="252" priority="43" operator="between">
      <formula>0.7</formula>
      <formula>0.899</formula>
    </cfRule>
    <cfRule type="cellIs" dxfId="251" priority="44" operator="lessThan">
      <formula>0.699</formula>
    </cfRule>
  </conditionalFormatting>
  <conditionalFormatting sqref="Q4:Q5">
    <cfRule type="cellIs" dxfId="250" priority="37" operator="equal">
      <formula>"-"</formula>
    </cfRule>
    <cfRule type="cellIs" dxfId="249" priority="38" operator="lessThan">
      <formula>0.699</formula>
    </cfRule>
    <cfRule type="cellIs" dxfId="248" priority="39" operator="between">
      <formula>0.9</formula>
      <formula>1</formula>
    </cfRule>
    <cfRule type="cellIs" dxfId="247" priority="40" operator="between">
      <formula>0.7</formula>
      <formula>"89.99%"</formula>
    </cfRule>
  </conditionalFormatting>
  <conditionalFormatting sqref="Q4:Q5">
    <cfRule type="cellIs" dxfId="246" priority="33" operator="equal">
      <formula>"-"</formula>
    </cfRule>
    <cfRule type="cellIs" dxfId="245" priority="34" operator="lessThan">
      <formula>0.699</formula>
    </cfRule>
    <cfRule type="cellIs" dxfId="244" priority="35" operator="between">
      <formula>0.7</formula>
      <formula>0.899</formula>
    </cfRule>
    <cfRule type="cellIs" dxfId="243" priority="36" operator="between">
      <formula>0.9</formula>
      <formula>1</formula>
    </cfRule>
  </conditionalFormatting>
  <conditionalFormatting sqref="Q4:Q5">
    <cfRule type="cellIs" dxfId="242" priority="29" operator="equal">
      <formula>"-"</formula>
    </cfRule>
    <cfRule type="cellIs" dxfId="241" priority="30" operator="lessThan">
      <formula>0.699</formula>
    </cfRule>
    <cfRule type="cellIs" dxfId="240" priority="31" operator="between">
      <formula>0.7</formula>
      <formula>0.9166666</formula>
    </cfRule>
    <cfRule type="cellIs" dxfId="239" priority="32" operator="between">
      <formula>0.9167</formula>
      <formula>1</formula>
    </cfRule>
  </conditionalFormatting>
  <conditionalFormatting sqref="P4:P5">
    <cfRule type="cellIs" dxfId="238" priority="25" operator="equal">
      <formula>"-"</formula>
    </cfRule>
    <cfRule type="cellIs" dxfId="237" priority="26" operator="between">
      <formula>0.9</formula>
      <formula>1</formula>
    </cfRule>
    <cfRule type="cellIs" dxfId="236" priority="27" operator="between">
      <formula>0.7</formula>
      <formula>0.899</formula>
    </cfRule>
    <cfRule type="cellIs" dxfId="235" priority="28" operator="between">
      <formula>0</formula>
      <formula>0.699</formula>
    </cfRule>
  </conditionalFormatting>
  <conditionalFormatting sqref="P4:P5">
    <cfRule type="cellIs" dxfId="234" priority="21" operator="equal">
      <formula>"-"</formula>
    </cfRule>
    <cfRule type="cellIs" dxfId="233" priority="22" operator="lessThan">
      <formula>0.699</formula>
    </cfRule>
    <cfRule type="cellIs" dxfId="232" priority="23" operator="between">
      <formula>0.7</formula>
      <formula>0.8999</formula>
    </cfRule>
    <cfRule type="cellIs" dxfId="231" priority="24" operator="between">
      <formula>0.9</formula>
      <formula>1</formula>
    </cfRule>
  </conditionalFormatting>
  <conditionalFormatting sqref="P4:P5">
    <cfRule type="cellIs" dxfId="230" priority="17" operator="equal">
      <formula>"-"</formula>
    </cfRule>
    <cfRule type="cellIs" dxfId="229" priority="18" operator="lessThan">
      <formula>0.69999</formula>
    </cfRule>
    <cfRule type="cellIs" dxfId="228" priority="19" operator="between">
      <formula>0.7</formula>
      <formula>0.8999</formula>
    </cfRule>
    <cfRule type="cellIs" dxfId="227" priority="20" operator="between">
      <formula>0.9</formula>
      <formula>1</formula>
    </cfRule>
  </conditionalFormatting>
  <conditionalFormatting sqref="P4:P5">
    <cfRule type="cellIs" dxfId="226" priority="13" operator="equal">
      <formula>"-"</formula>
    </cfRule>
    <cfRule type="cellIs" dxfId="225" priority="14" operator="between">
      <formula>0.9</formula>
      <formula>1</formula>
    </cfRule>
    <cfRule type="cellIs" dxfId="224" priority="15" operator="between">
      <formula>0.7</formula>
      <formula>0.899</formula>
    </cfRule>
    <cfRule type="cellIs" dxfId="223" priority="16" operator="lessThan">
      <formula>0.699</formula>
    </cfRule>
  </conditionalFormatting>
  <conditionalFormatting sqref="P4:P5">
    <cfRule type="cellIs" dxfId="222" priority="9" operator="equal">
      <formula>"-"</formula>
    </cfRule>
    <cfRule type="cellIs" dxfId="221" priority="10" operator="lessThan">
      <formula>0.699</formula>
    </cfRule>
    <cfRule type="cellIs" dxfId="220" priority="11" operator="between">
      <formula>0.9</formula>
      <formula>1</formula>
    </cfRule>
    <cfRule type="cellIs" dxfId="219" priority="12" operator="between">
      <formula>0.7</formula>
      <formula>"89.99%"</formula>
    </cfRule>
  </conditionalFormatting>
  <conditionalFormatting sqref="P4:P5">
    <cfRule type="cellIs" dxfId="218" priority="5" operator="equal">
      <formula>"-"</formula>
    </cfRule>
    <cfRule type="cellIs" dxfId="217" priority="6" operator="lessThan">
      <formula>0.699</formula>
    </cfRule>
    <cfRule type="cellIs" dxfId="216" priority="7" operator="between">
      <formula>0.7</formula>
      <formula>0.899</formula>
    </cfRule>
    <cfRule type="cellIs" dxfId="215" priority="8" operator="between">
      <formula>0.9</formula>
      <formula>1</formula>
    </cfRule>
  </conditionalFormatting>
  <conditionalFormatting sqref="P4:P5">
    <cfRule type="cellIs" dxfId="214" priority="1" operator="equal">
      <formula>"-"</formula>
    </cfRule>
    <cfRule type="cellIs" dxfId="213" priority="2" operator="lessThan">
      <formula>0.699</formula>
    </cfRule>
    <cfRule type="cellIs" dxfId="212" priority="3" operator="between">
      <formula>0.7</formula>
      <formula>0.9166666</formula>
    </cfRule>
    <cfRule type="cellIs" dxfId="211"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72"/>
  <sheetViews>
    <sheetView topLeftCell="D163" zoomScale="77" zoomScaleNormal="77" zoomScaleSheetLayoutView="70" workbookViewId="0">
      <selection activeCell="R168" sqref="R168"/>
    </sheetView>
  </sheetViews>
  <sheetFormatPr baseColWidth="10" defaultColWidth="11.42578125" defaultRowHeight="15" x14ac:dyDescent="0.2"/>
  <cols>
    <col min="1" max="1" width="2.85546875" style="1" customWidth="1"/>
    <col min="2" max="2" width="16" style="1" customWidth="1"/>
    <col min="3" max="3" width="19.28515625" style="229" customWidth="1"/>
    <col min="4" max="4" width="21.42578125" style="1" customWidth="1"/>
    <col min="5" max="5" width="62.7109375" style="1" customWidth="1"/>
    <col min="6" max="6" width="36.5703125" style="1" hidden="1" customWidth="1"/>
    <col min="7" max="11" width="20.5703125" style="2" customWidth="1"/>
    <col min="12" max="12" width="18.42578125" style="67" customWidth="1"/>
    <col min="13" max="13" width="12.7109375" style="2" customWidth="1"/>
    <col min="14" max="14" width="0.28515625" style="2" customWidth="1"/>
    <col min="15" max="15" width="0.85546875" style="2" customWidth="1"/>
    <col min="16" max="17" width="15.7109375" style="1" customWidth="1"/>
    <col min="18" max="18" width="19.85546875" style="1" customWidth="1"/>
    <col min="19" max="19" width="5.5703125" style="1" customWidth="1"/>
    <col min="20" max="20" width="11.42578125" style="1" customWidth="1"/>
    <col min="21" max="16384" width="11.42578125" style="1"/>
  </cols>
  <sheetData>
    <row r="1" spans="1:21" ht="42" customHeight="1" x14ac:dyDescent="0.2">
      <c r="B1" s="278" t="s">
        <v>1137</v>
      </c>
      <c r="C1" s="278"/>
      <c r="D1" s="278"/>
      <c r="E1" s="278"/>
      <c r="F1" s="278"/>
      <c r="G1" s="278"/>
      <c r="H1" s="278"/>
      <c r="I1" s="278"/>
      <c r="J1" s="278"/>
      <c r="K1" s="278"/>
      <c r="L1" s="278"/>
      <c r="M1" s="278"/>
      <c r="N1" s="278"/>
      <c r="O1" s="278"/>
      <c r="P1" s="278"/>
      <c r="Q1" s="278"/>
      <c r="R1" s="278"/>
    </row>
    <row r="2" spans="1:21" ht="16.5" thickBot="1" x14ac:dyDescent="0.25">
      <c r="D2" s="2"/>
      <c r="E2" s="3"/>
      <c r="F2" s="3"/>
      <c r="G2" s="147"/>
      <c r="H2" s="147"/>
      <c r="I2" s="147"/>
      <c r="J2" s="147"/>
      <c r="K2" s="147"/>
      <c r="L2" s="60"/>
      <c r="M2" s="147"/>
      <c r="N2" s="147"/>
      <c r="O2" s="147"/>
      <c r="P2" s="3"/>
      <c r="Q2" s="256"/>
      <c r="R2" s="3"/>
    </row>
    <row r="3" spans="1:21" ht="54" customHeight="1" thickBot="1" x14ac:dyDescent="0.25">
      <c r="B3" s="4" t="s">
        <v>0</v>
      </c>
      <c r="C3" s="230" t="s">
        <v>36</v>
      </c>
      <c r="D3" s="5" t="s">
        <v>1</v>
      </c>
      <c r="E3" s="6" t="s">
        <v>2</v>
      </c>
      <c r="F3" s="6" t="s">
        <v>18</v>
      </c>
      <c r="G3" s="148" t="s">
        <v>3</v>
      </c>
      <c r="H3" s="148" t="s">
        <v>4</v>
      </c>
      <c r="I3" s="148" t="s">
        <v>5</v>
      </c>
      <c r="J3" s="148" t="s">
        <v>6</v>
      </c>
      <c r="K3" s="148" t="s">
        <v>7</v>
      </c>
      <c r="L3" s="61" t="s">
        <v>8</v>
      </c>
      <c r="M3" s="148" t="s">
        <v>9</v>
      </c>
      <c r="N3" s="148" t="s">
        <v>10</v>
      </c>
      <c r="O3" s="148" t="s">
        <v>11</v>
      </c>
      <c r="P3" s="8" t="s">
        <v>17</v>
      </c>
      <c r="Q3" s="8" t="s">
        <v>1361</v>
      </c>
      <c r="R3" s="9" t="s">
        <v>12</v>
      </c>
    </row>
    <row r="4" spans="1:21" ht="45.75" customHeight="1" thickBot="1" x14ac:dyDescent="0.25">
      <c r="A4" s="2"/>
      <c r="B4" s="377" t="s">
        <v>1287</v>
      </c>
      <c r="C4" s="374" t="s">
        <v>1217</v>
      </c>
      <c r="D4" s="279" t="s">
        <v>1124</v>
      </c>
      <c r="E4" s="45" t="s">
        <v>837</v>
      </c>
      <c r="F4" s="45" t="s">
        <v>838</v>
      </c>
      <c r="G4" s="72">
        <v>1</v>
      </c>
      <c r="H4" s="143">
        <v>0.25</v>
      </c>
      <c r="I4" s="143">
        <v>0.25</v>
      </c>
      <c r="J4" s="143">
        <v>0.25</v>
      </c>
      <c r="K4" s="143">
        <v>0.25</v>
      </c>
      <c r="L4" s="156">
        <v>0.245</v>
      </c>
      <c r="M4" s="72">
        <v>0.98</v>
      </c>
      <c r="N4" s="11"/>
      <c r="O4" s="12"/>
      <c r="P4" s="177">
        <f t="shared" ref="P4:Q35" si="0">IF(H4=0,"-",IF((L4/H4)&lt;=1,(L4/H4),1))</f>
        <v>0.98</v>
      </c>
      <c r="Q4" s="13">
        <f t="shared" si="0"/>
        <v>1</v>
      </c>
      <c r="R4" s="14">
        <f>IF(((L4+M4+N4+O4)/(G4))&lt;=1,((L4+M4+N4+O4)/(G4)),1)</f>
        <v>1</v>
      </c>
      <c r="S4" s="2"/>
      <c r="U4" s="15"/>
    </row>
    <row r="5" spans="1:21" s="18" customFormat="1" ht="60.75" thickBot="1" x14ac:dyDescent="0.25">
      <c r="A5" s="2"/>
      <c r="B5" s="377"/>
      <c r="C5" s="375"/>
      <c r="D5" s="280"/>
      <c r="E5" s="20" t="s">
        <v>839</v>
      </c>
      <c r="F5" s="20" t="s">
        <v>840</v>
      </c>
      <c r="G5" s="72">
        <v>1</v>
      </c>
      <c r="H5" s="72">
        <v>0.25</v>
      </c>
      <c r="I5" s="72">
        <v>0.25</v>
      </c>
      <c r="J5" s="72">
        <v>0.25</v>
      </c>
      <c r="K5" s="72">
        <v>0.25</v>
      </c>
      <c r="L5" s="157">
        <v>0.25</v>
      </c>
      <c r="M5" s="25">
        <v>1</v>
      </c>
      <c r="N5" s="16"/>
      <c r="O5" s="17"/>
      <c r="P5" s="177">
        <f t="shared" si="0"/>
        <v>1</v>
      </c>
      <c r="Q5" s="13">
        <f t="shared" si="0"/>
        <v>1</v>
      </c>
      <c r="R5" s="14">
        <f t="shared" ref="R5:R68" si="1">IF(((L5+M5+N5+O5)/(G5))&lt;=1,((L5+M5+N5+O5)/(G5)),1)</f>
        <v>1</v>
      </c>
      <c r="S5" s="2"/>
      <c r="U5" s="19"/>
    </row>
    <row r="6" spans="1:21" s="18" customFormat="1" ht="45.75" thickBot="1" x14ac:dyDescent="0.25">
      <c r="A6" s="2"/>
      <c r="B6" s="377"/>
      <c r="C6" s="376"/>
      <c r="D6" s="281"/>
      <c r="E6" s="20" t="s">
        <v>841</v>
      </c>
      <c r="F6" s="20" t="s">
        <v>842</v>
      </c>
      <c r="G6" s="16">
        <v>1</v>
      </c>
      <c r="H6" s="73">
        <v>0.25</v>
      </c>
      <c r="I6" s="73">
        <v>0.25</v>
      </c>
      <c r="J6" s="73">
        <v>0.25</v>
      </c>
      <c r="K6" s="73">
        <v>0.25</v>
      </c>
      <c r="L6" s="74">
        <v>0.25</v>
      </c>
      <c r="M6" s="16">
        <v>1</v>
      </c>
      <c r="N6" s="16"/>
      <c r="O6" s="17"/>
      <c r="P6" s="177">
        <f t="shared" si="0"/>
        <v>1</v>
      </c>
      <c r="Q6" s="13">
        <f t="shared" si="0"/>
        <v>1</v>
      </c>
      <c r="R6" s="14">
        <f t="shared" si="1"/>
        <v>1</v>
      </c>
      <c r="S6" s="2"/>
      <c r="U6" s="19"/>
    </row>
    <row r="7" spans="1:21" s="18" customFormat="1" ht="45.75" thickBot="1" x14ac:dyDescent="0.25">
      <c r="A7" s="2"/>
      <c r="B7" s="377"/>
      <c r="C7" s="374" t="s">
        <v>1217</v>
      </c>
      <c r="D7" s="282" t="s">
        <v>1125</v>
      </c>
      <c r="E7" s="20" t="s">
        <v>843</v>
      </c>
      <c r="F7" s="20" t="s">
        <v>844</v>
      </c>
      <c r="G7" s="16">
        <v>1</v>
      </c>
      <c r="H7" s="73">
        <v>0.25</v>
      </c>
      <c r="I7" s="73">
        <v>0.25</v>
      </c>
      <c r="J7" s="73">
        <v>0.25</v>
      </c>
      <c r="K7" s="73">
        <v>0.25</v>
      </c>
      <c r="L7" s="74">
        <v>0.25</v>
      </c>
      <c r="M7" s="16">
        <v>0</v>
      </c>
      <c r="N7" s="16"/>
      <c r="O7" s="17"/>
      <c r="P7" s="177">
        <f t="shared" si="0"/>
        <v>1</v>
      </c>
      <c r="Q7" s="13">
        <f t="shared" si="0"/>
        <v>0</v>
      </c>
      <c r="R7" s="14">
        <f t="shared" si="1"/>
        <v>0.25</v>
      </c>
      <c r="S7" s="2"/>
      <c r="U7" s="19"/>
    </row>
    <row r="8" spans="1:21" s="18" customFormat="1" ht="30.75" thickBot="1" x14ac:dyDescent="0.25">
      <c r="A8" s="2"/>
      <c r="B8" s="377"/>
      <c r="C8" s="375"/>
      <c r="D8" s="280"/>
      <c r="E8" s="20" t="s">
        <v>845</v>
      </c>
      <c r="F8" s="20" t="s">
        <v>846</v>
      </c>
      <c r="G8" s="16">
        <v>2</v>
      </c>
      <c r="H8" s="16">
        <v>0</v>
      </c>
      <c r="I8" s="16">
        <v>1</v>
      </c>
      <c r="J8" s="16">
        <v>1</v>
      </c>
      <c r="K8" s="16">
        <v>0</v>
      </c>
      <c r="L8" s="63">
        <v>0</v>
      </c>
      <c r="M8" s="16">
        <v>0</v>
      </c>
      <c r="N8" s="16"/>
      <c r="O8" s="17"/>
      <c r="P8" s="177" t="str">
        <f t="shared" si="0"/>
        <v>-</v>
      </c>
      <c r="Q8" s="13">
        <f t="shared" si="0"/>
        <v>0</v>
      </c>
      <c r="R8" s="14">
        <f t="shared" si="1"/>
        <v>0</v>
      </c>
      <c r="S8" s="2"/>
      <c r="U8" s="19"/>
    </row>
    <row r="9" spans="1:21" s="18" customFormat="1" ht="45.75" thickBot="1" x14ac:dyDescent="0.25">
      <c r="A9" s="2"/>
      <c r="B9" s="377"/>
      <c r="C9" s="375"/>
      <c r="D9" s="280"/>
      <c r="E9" s="20" t="s">
        <v>847</v>
      </c>
      <c r="F9" s="20" t="s">
        <v>848</v>
      </c>
      <c r="G9" s="16">
        <v>4</v>
      </c>
      <c r="H9" s="16">
        <v>0</v>
      </c>
      <c r="I9" s="16">
        <v>1</v>
      </c>
      <c r="J9" s="16">
        <v>2</v>
      </c>
      <c r="K9" s="16">
        <v>1</v>
      </c>
      <c r="L9" s="63">
        <v>0</v>
      </c>
      <c r="M9" s="16">
        <v>0</v>
      </c>
      <c r="N9" s="16"/>
      <c r="O9" s="17"/>
      <c r="P9" s="177" t="str">
        <f t="shared" si="0"/>
        <v>-</v>
      </c>
      <c r="Q9" s="13">
        <f t="shared" si="0"/>
        <v>0</v>
      </c>
      <c r="R9" s="14">
        <f t="shared" si="1"/>
        <v>0</v>
      </c>
      <c r="S9" s="2"/>
      <c r="U9" s="19"/>
    </row>
    <row r="10" spans="1:21" s="18" customFormat="1" ht="30.75" thickBot="1" x14ac:dyDescent="0.25">
      <c r="A10" s="2"/>
      <c r="B10" s="377"/>
      <c r="C10" s="375"/>
      <c r="D10" s="280"/>
      <c r="E10" s="20" t="s">
        <v>849</v>
      </c>
      <c r="F10" s="20" t="s">
        <v>850</v>
      </c>
      <c r="G10" s="16">
        <v>2</v>
      </c>
      <c r="H10" s="16">
        <v>0</v>
      </c>
      <c r="I10" s="16">
        <v>1</v>
      </c>
      <c r="J10" s="16">
        <v>0</v>
      </c>
      <c r="K10" s="16">
        <v>1</v>
      </c>
      <c r="L10" s="63">
        <v>0</v>
      </c>
      <c r="M10" s="16">
        <v>0</v>
      </c>
      <c r="N10" s="16"/>
      <c r="O10" s="17"/>
      <c r="P10" s="177" t="str">
        <f t="shared" si="0"/>
        <v>-</v>
      </c>
      <c r="Q10" s="13">
        <f t="shared" si="0"/>
        <v>0</v>
      </c>
      <c r="R10" s="14">
        <f t="shared" si="1"/>
        <v>0</v>
      </c>
      <c r="S10" s="2"/>
      <c r="U10" s="19"/>
    </row>
    <row r="11" spans="1:21" s="18" customFormat="1" ht="45.75" thickBot="1" x14ac:dyDescent="0.25">
      <c r="A11" s="2"/>
      <c r="B11" s="377"/>
      <c r="C11" s="375"/>
      <c r="D11" s="280"/>
      <c r="E11" s="20" t="s">
        <v>851</v>
      </c>
      <c r="F11" s="20" t="s">
        <v>852</v>
      </c>
      <c r="G11" s="21">
        <v>67</v>
      </c>
      <c r="H11" s="21">
        <v>11</v>
      </c>
      <c r="I11" s="21">
        <v>22</v>
      </c>
      <c r="J11" s="21">
        <v>22</v>
      </c>
      <c r="K11" s="21">
        <v>12</v>
      </c>
      <c r="L11" s="64">
        <v>11</v>
      </c>
      <c r="M11" s="21">
        <v>0</v>
      </c>
      <c r="N11" s="21"/>
      <c r="O11" s="22"/>
      <c r="P11" s="177">
        <f t="shared" si="0"/>
        <v>1</v>
      </c>
      <c r="Q11" s="13">
        <f t="shared" si="0"/>
        <v>0</v>
      </c>
      <c r="R11" s="14">
        <f t="shared" si="1"/>
        <v>0.16417910447761194</v>
      </c>
      <c r="S11" s="2"/>
      <c r="U11" s="19"/>
    </row>
    <row r="12" spans="1:21" ht="30.75" thickBot="1" x14ac:dyDescent="0.25">
      <c r="A12" s="2"/>
      <c r="B12" s="377"/>
      <c r="C12" s="375"/>
      <c r="D12" s="280"/>
      <c r="E12" s="20" t="s">
        <v>853</v>
      </c>
      <c r="F12" s="20" t="s">
        <v>854</v>
      </c>
      <c r="G12" s="25">
        <v>1</v>
      </c>
      <c r="H12" s="25">
        <v>0.25</v>
      </c>
      <c r="I12" s="25">
        <v>0.25</v>
      </c>
      <c r="J12" s="25">
        <v>0.25</v>
      </c>
      <c r="K12" s="25">
        <v>0.25</v>
      </c>
      <c r="L12" s="69">
        <v>0.25</v>
      </c>
      <c r="M12" s="16">
        <v>0</v>
      </c>
      <c r="N12" s="16"/>
      <c r="O12" s="23"/>
      <c r="P12" s="177">
        <f t="shared" si="0"/>
        <v>1</v>
      </c>
      <c r="Q12" s="13">
        <f t="shared" si="0"/>
        <v>0</v>
      </c>
      <c r="R12" s="14">
        <f t="shared" si="1"/>
        <v>0.25</v>
      </c>
      <c r="S12" s="2"/>
      <c r="U12" s="15"/>
    </row>
    <row r="13" spans="1:21" ht="45.75" thickBot="1" x14ac:dyDescent="0.25">
      <c r="B13" s="377"/>
      <c r="C13" s="375"/>
      <c r="D13" s="280"/>
      <c r="E13" s="20" t="s">
        <v>855</v>
      </c>
      <c r="F13" s="20" t="s">
        <v>856</v>
      </c>
      <c r="G13" s="21">
        <v>4</v>
      </c>
      <c r="H13" s="21">
        <v>1</v>
      </c>
      <c r="I13" s="21">
        <v>1</v>
      </c>
      <c r="J13" s="21">
        <v>1</v>
      </c>
      <c r="K13" s="21">
        <v>1</v>
      </c>
      <c r="L13" s="64">
        <v>1</v>
      </c>
      <c r="M13" s="21">
        <v>0</v>
      </c>
      <c r="N13" s="21"/>
      <c r="O13" s="22"/>
      <c r="P13" s="177">
        <f t="shared" si="0"/>
        <v>1</v>
      </c>
      <c r="Q13" s="13">
        <f t="shared" si="0"/>
        <v>0</v>
      </c>
      <c r="R13" s="14">
        <f t="shared" si="1"/>
        <v>0.25</v>
      </c>
      <c r="S13" s="2"/>
      <c r="U13" s="15"/>
    </row>
    <row r="14" spans="1:21" ht="45.75" thickBot="1" x14ac:dyDescent="0.25">
      <c r="B14" s="377"/>
      <c r="C14" s="375"/>
      <c r="D14" s="280"/>
      <c r="E14" s="20" t="s">
        <v>857</v>
      </c>
      <c r="F14" s="20" t="s">
        <v>858</v>
      </c>
      <c r="G14" s="21">
        <v>4</v>
      </c>
      <c r="H14" s="21">
        <v>1</v>
      </c>
      <c r="I14" s="21">
        <v>1</v>
      </c>
      <c r="J14" s="21">
        <v>1</v>
      </c>
      <c r="K14" s="21">
        <v>1</v>
      </c>
      <c r="L14" s="64">
        <v>1</v>
      </c>
      <c r="M14" s="21">
        <v>0</v>
      </c>
      <c r="N14" s="21"/>
      <c r="O14" s="22"/>
      <c r="P14" s="177">
        <f t="shared" si="0"/>
        <v>1</v>
      </c>
      <c r="Q14" s="13">
        <f t="shared" si="0"/>
        <v>0</v>
      </c>
      <c r="R14" s="14">
        <f t="shared" si="1"/>
        <v>0.25</v>
      </c>
      <c r="U14" s="15"/>
    </row>
    <row r="15" spans="1:21" ht="57" customHeight="1" thickBot="1" x14ac:dyDescent="0.25">
      <c r="B15" s="377"/>
      <c r="C15" s="376"/>
      <c r="D15" s="281"/>
      <c r="E15" s="20" t="s">
        <v>859</v>
      </c>
      <c r="F15" s="20" t="s">
        <v>860</v>
      </c>
      <c r="G15" s="21">
        <v>1</v>
      </c>
      <c r="H15" s="21">
        <v>0.25</v>
      </c>
      <c r="I15" s="21">
        <v>0.25</v>
      </c>
      <c r="J15" s="21">
        <v>0.25</v>
      </c>
      <c r="K15" s="21">
        <v>0.25</v>
      </c>
      <c r="L15" s="64">
        <v>0.25</v>
      </c>
      <c r="M15" s="21">
        <v>0</v>
      </c>
      <c r="N15" s="21"/>
      <c r="O15" s="22"/>
      <c r="P15" s="177">
        <f t="shared" si="0"/>
        <v>1</v>
      </c>
      <c r="Q15" s="13">
        <f t="shared" si="0"/>
        <v>0</v>
      </c>
      <c r="R15" s="14">
        <f t="shared" si="1"/>
        <v>0.25</v>
      </c>
      <c r="U15" s="15"/>
    </row>
    <row r="16" spans="1:21" ht="48" customHeight="1" thickBot="1" x14ac:dyDescent="0.25">
      <c r="B16" s="377"/>
      <c r="C16" s="374" t="s">
        <v>1217</v>
      </c>
      <c r="D16" s="282" t="s">
        <v>1126</v>
      </c>
      <c r="E16" s="20" t="s">
        <v>861</v>
      </c>
      <c r="F16" s="20" t="s">
        <v>862</v>
      </c>
      <c r="G16" s="21">
        <v>15.5</v>
      </c>
      <c r="H16" s="21">
        <v>11.5</v>
      </c>
      <c r="I16" s="21">
        <v>13</v>
      </c>
      <c r="J16" s="21">
        <v>14</v>
      </c>
      <c r="K16" s="21">
        <v>15.5</v>
      </c>
      <c r="L16" s="64">
        <v>11.5</v>
      </c>
      <c r="M16" s="21">
        <v>0</v>
      </c>
      <c r="N16" s="21"/>
      <c r="O16" s="22"/>
      <c r="P16" s="177">
        <f t="shared" si="0"/>
        <v>1</v>
      </c>
      <c r="Q16" s="13">
        <f t="shared" si="0"/>
        <v>0</v>
      </c>
      <c r="R16" s="14">
        <f t="shared" si="1"/>
        <v>0.74193548387096775</v>
      </c>
      <c r="U16" s="15"/>
    </row>
    <row r="17" spans="2:21" ht="48" customHeight="1" thickBot="1" x14ac:dyDescent="0.25">
      <c r="B17" s="377"/>
      <c r="C17" s="375"/>
      <c r="D17" s="280"/>
      <c r="E17" s="20" t="s">
        <v>863</v>
      </c>
      <c r="F17" s="20" t="s">
        <v>864</v>
      </c>
      <c r="G17" s="21">
        <v>24</v>
      </c>
      <c r="H17" s="21">
        <v>6</v>
      </c>
      <c r="I17" s="21">
        <v>6</v>
      </c>
      <c r="J17" s="21">
        <v>6</v>
      </c>
      <c r="K17" s="21">
        <v>6</v>
      </c>
      <c r="L17" s="64">
        <v>6</v>
      </c>
      <c r="M17" s="21">
        <v>0</v>
      </c>
      <c r="N17" s="21"/>
      <c r="O17" s="22"/>
      <c r="P17" s="177">
        <f t="shared" si="0"/>
        <v>1</v>
      </c>
      <c r="Q17" s="13">
        <f t="shared" si="0"/>
        <v>0</v>
      </c>
      <c r="R17" s="14">
        <f t="shared" si="1"/>
        <v>0.25</v>
      </c>
      <c r="U17" s="15"/>
    </row>
    <row r="18" spans="2:21" ht="48" customHeight="1" thickBot="1" x14ac:dyDescent="0.25">
      <c r="B18" s="377"/>
      <c r="C18" s="375"/>
      <c r="D18" s="280"/>
      <c r="E18" s="20" t="s">
        <v>865</v>
      </c>
      <c r="F18" s="20" t="s">
        <v>866</v>
      </c>
      <c r="G18" s="21">
        <v>2</v>
      </c>
      <c r="H18" s="21">
        <v>0</v>
      </c>
      <c r="I18" s="21">
        <v>1</v>
      </c>
      <c r="J18" s="21">
        <v>0</v>
      </c>
      <c r="K18" s="21">
        <v>1</v>
      </c>
      <c r="L18" s="64">
        <v>0</v>
      </c>
      <c r="M18" s="21">
        <v>0</v>
      </c>
      <c r="N18" s="21"/>
      <c r="O18" s="22"/>
      <c r="P18" s="177" t="str">
        <f t="shared" si="0"/>
        <v>-</v>
      </c>
      <c r="Q18" s="13">
        <f t="shared" si="0"/>
        <v>0</v>
      </c>
      <c r="R18" s="14">
        <f t="shared" si="1"/>
        <v>0</v>
      </c>
      <c r="U18" s="15"/>
    </row>
    <row r="19" spans="2:21" ht="48" customHeight="1" thickBot="1" x14ac:dyDescent="0.25">
      <c r="B19" s="377"/>
      <c r="C19" s="375"/>
      <c r="D19" s="280"/>
      <c r="E19" s="20" t="s">
        <v>867</v>
      </c>
      <c r="F19" s="20" t="s">
        <v>868</v>
      </c>
      <c r="G19" s="27">
        <v>1</v>
      </c>
      <c r="H19" s="27">
        <v>0</v>
      </c>
      <c r="I19" s="27">
        <v>0</v>
      </c>
      <c r="J19" s="27">
        <v>1</v>
      </c>
      <c r="K19" s="27">
        <v>0</v>
      </c>
      <c r="L19" s="70">
        <v>0</v>
      </c>
      <c r="M19" s="27">
        <v>0</v>
      </c>
      <c r="N19" s="25"/>
      <c r="O19" s="26"/>
      <c r="P19" s="177" t="str">
        <f t="shared" si="0"/>
        <v>-</v>
      </c>
      <c r="Q19" s="13" t="str">
        <f t="shared" si="0"/>
        <v>-</v>
      </c>
      <c r="R19" s="14">
        <f t="shared" si="1"/>
        <v>0</v>
      </c>
      <c r="U19" s="15"/>
    </row>
    <row r="20" spans="2:21" ht="48" customHeight="1" thickBot="1" x14ac:dyDescent="0.25">
      <c r="B20" s="377"/>
      <c r="C20" s="375"/>
      <c r="D20" s="280"/>
      <c r="E20" s="20" t="s">
        <v>869</v>
      </c>
      <c r="F20" s="20" t="s">
        <v>870</v>
      </c>
      <c r="G20" s="21">
        <v>64</v>
      </c>
      <c r="H20" s="21">
        <v>16</v>
      </c>
      <c r="I20" s="21">
        <v>16</v>
      </c>
      <c r="J20" s="21">
        <v>16</v>
      </c>
      <c r="K20" s="21">
        <v>16</v>
      </c>
      <c r="L20" s="64">
        <v>16</v>
      </c>
      <c r="M20" s="21">
        <v>0</v>
      </c>
      <c r="N20" s="21"/>
      <c r="O20" s="22"/>
      <c r="P20" s="177">
        <f t="shared" si="0"/>
        <v>1</v>
      </c>
      <c r="Q20" s="13">
        <f t="shared" si="0"/>
        <v>0</v>
      </c>
      <c r="R20" s="14">
        <f t="shared" si="1"/>
        <v>0.25</v>
      </c>
      <c r="U20" s="15"/>
    </row>
    <row r="21" spans="2:21" ht="50.25" customHeight="1" thickBot="1" x14ac:dyDescent="0.25">
      <c r="B21" s="377"/>
      <c r="C21" s="375"/>
      <c r="D21" s="280"/>
      <c r="E21" s="20" t="s">
        <v>871</v>
      </c>
      <c r="F21" s="20" t="s">
        <v>872</v>
      </c>
      <c r="G21" s="21">
        <v>1</v>
      </c>
      <c r="H21" s="21">
        <v>0</v>
      </c>
      <c r="I21" s="21">
        <v>0.5</v>
      </c>
      <c r="J21" s="21">
        <v>0.25</v>
      </c>
      <c r="K21" s="21">
        <v>0.25</v>
      </c>
      <c r="L21" s="64">
        <v>0</v>
      </c>
      <c r="M21" s="21">
        <v>0</v>
      </c>
      <c r="N21" s="21"/>
      <c r="O21" s="22"/>
      <c r="P21" s="177" t="str">
        <f t="shared" si="0"/>
        <v>-</v>
      </c>
      <c r="Q21" s="13">
        <f t="shared" si="0"/>
        <v>0</v>
      </c>
      <c r="R21" s="14">
        <f t="shared" si="1"/>
        <v>0</v>
      </c>
      <c r="U21" s="15"/>
    </row>
    <row r="22" spans="2:21" ht="90.75" thickBot="1" x14ac:dyDescent="0.25">
      <c r="B22" s="377"/>
      <c r="C22" s="376"/>
      <c r="D22" s="280"/>
      <c r="E22" s="20" t="s">
        <v>873</v>
      </c>
      <c r="F22" s="20" t="s">
        <v>874</v>
      </c>
      <c r="G22" s="21">
        <v>12</v>
      </c>
      <c r="H22" s="21">
        <v>1</v>
      </c>
      <c r="I22" s="21">
        <v>5</v>
      </c>
      <c r="J22" s="21">
        <v>4</v>
      </c>
      <c r="K22" s="21">
        <v>2</v>
      </c>
      <c r="L22" s="64">
        <v>1</v>
      </c>
      <c r="M22" s="21">
        <v>0</v>
      </c>
      <c r="N22" s="21"/>
      <c r="O22" s="22"/>
      <c r="P22" s="177">
        <f t="shared" si="0"/>
        <v>1</v>
      </c>
      <c r="Q22" s="13">
        <f t="shared" si="0"/>
        <v>0</v>
      </c>
      <c r="R22" s="14">
        <f t="shared" si="1"/>
        <v>8.3333333333333329E-2</v>
      </c>
      <c r="U22" s="15"/>
    </row>
    <row r="23" spans="2:21" ht="48" customHeight="1" thickBot="1" x14ac:dyDescent="0.25">
      <c r="B23" s="377"/>
      <c r="C23" s="374" t="s">
        <v>1217</v>
      </c>
      <c r="D23" s="280"/>
      <c r="E23" s="20" t="s">
        <v>875</v>
      </c>
      <c r="F23" s="20" t="s">
        <v>876</v>
      </c>
      <c r="G23" s="21">
        <v>8</v>
      </c>
      <c r="H23" s="21">
        <v>1</v>
      </c>
      <c r="I23" s="21">
        <v>3</v>
      </c>
      <c r="J23" s="21">
        <v>3</v>
      </c>
      <c r="K23" s="21">
        <v>1</v>
      </c>
      <c r="L23" s="64">
        <v>1</v>
      </c>
      <c r="M23" s="21">
        <v>0</v>
      </c>
      <c r="N23" s="21"/>
      <c r="O23" s="22"/>
      <c r="P23" s="177">
        <f t="shared" si="0"/>
        <v>1</v>
      </c>
      <c r="Q23" s="13">
        <f t="shared" si="0"/>
        <v>0</v>
      </c>
      <c r="R23" s="14">
        <f t="shared" si="1"/>
        <v>0.125</v>
      </c>
      <c r="U23" s="15"/>
    </row>
    <row r="24" spans="2:21" ht="90.75" thickBot="1" x14ac:dyDescent="0.25">
      <c r="B24" s="377"/>
      <c r="C24" s="375"/>
      <c r="D24" s="280"/>
      <c r="E24" s="20" t="s">
        <v>877</v>
      </c>
      <c r="F24" s="20" t="s">
        <v>878</v>
      </c>
      <c r="G24" s="21">
        <v>1</v>
      </c>
      <c r="H24" s="21">
        <v>0.25</v>
      </c>
      <c r="I24" s="21">
        <v>0.25</v>
      </c>
      <c r="J24" s="21">
        <v>0.25</v>
      </c>
      <c r="K24" s="21">
        <v>0.25</v>
      </c>
      <c r="L24" s="64">
        <v>0.25</v>
      </c>
      <c r="M24" s="21">
        <v>0</v>
      </c>
      <c r="N24" s="21"/>
      <c r="O24" s="22"/>
      <c r="P24" s="177">
        <f t="shared" si="0"/>
        <v>1</v>
      </c>
      <c r="Q24" s="13">
        <f t="shared" si="0"/>
        <v>0</v>
      </c>
      <c r="R24" s="14">
        <f t="shared" si="1"/>
        <v>0.25</v>
      </c>
      <c r="U24" s="15"/>
    </row>
    <row r="25" spans="2:21" ht="48" customHeight="1" thickBot="1" x14ac:dyDescent="0.25">
      <c r="B25" s="377"/>
      <c r="C25" s="375"/>
      <c r="D25" s="280"/>
      <c r="E25" s="20" t="s">
        <v>879</v>
      </c>
      <c r="F25" s="20" t="s">
        <v>880</v>
      </c>
      <c r="G25" s="27">
        <v>40</v>
      </c>
      <c r="H25" s="27">
        <v>5</v>
      </c>
      <c r="I25" s="27">
        <v>15</v>
      </c>
      <c r="J25" s="27">
        <v>10</v>
      </c>
      <c r="K25" s="27">
        <v>10</v>
      </c>
      <c r="L25" s="70">
        <v>5</v>
      </c>
      <c r="M25" s="27">
        <v>40</v>
      </c>
      <c r="N25" s="21"/>
      <c r="O25" s="26"/>
      <c r="P25" s="177">
        <f t="shared" si="0"/>
        <v>1</v>
      </c>
      <c r="Q25" s="13">
        <f t="shared" si="0"/>
        <v>1</v>
      </c>
      <c r="R25" s="14">
        <f t="shared" si="1"/>
        <v>1</v>
      </c>
      <c r="U25" s="15"/>
    </row>
    <row r="26" spans="2:21" ht="48" customHeight="1" thickBot="1" x14ac:dyDescent="0.25">
      <c r="B26" s="377"/>
      <c r="C26" s="375"/>
      <c r="D26" s="280"/>
      <c r="E26" s="20" t="s">
        <v>881</v>
      </c>
      <c r="F26" s="20" t="s">
        <v>882</v>
      </c>
      <c r="G26" s="16">
        <v>1</v>
      </c>
      <c r="H26" s="16">
        <v>0</v>
      </c>
      <c r="I26" s="16">
        <v>0</v>
      </c>
      <c r="J26" s="16">
        <v>1</v>
      </c>
      <c r="K26" s="16">
        <v>0</v>
      </c>
      <c r="L26" s="68">
        <v>0</v>
      </c>
      <c r="M26" s="16">
        <v>0</v>
      </c>
      <c r="N26" s="16"/>
      <c r="O26" s="23"/>
      <c r="P26" s="177" t="str">
        <f t="shared" si="0"/>
        <v>-</v>
      </c>
      <c r="Q26" s="13" t="str">
        <f t="shared" si="0"/>
        <v>-</v>
      </c>
      <c r="R26" s="14">
        <f t="shared" si="1"/>
        <v>0</v>
      </c>
      <c r="U26" s="15"/>
    </row>
    <row r="27" spans="2:21" ht="67.5" customHeight="1" thickBot="1" x14ac:dyDescent="0.25">
      <c r="B27" s="377"/>
      <c r="C27" s="375"/>
      <c r="D27" s="280"/>
      <c r="E27" s="20" t="s">
        <v>883</v>
      </c>
      <c r="F27" s="20" t="s">
        <v>884</v>
      </c>
      <c r="G27" s="21">
        <v>1</v>
      </c>
      <c r="H27" s="21">
        <v>0.25</v>
      </c>
      <c r="I27" s="21">
        <v>0.25</v>
      </c>
      <c r="J27" s="21">
        <v>0.25</v>
      </c>
      <c r="K27" s="21">
        <v>0.25</v>
      </c>
      <c r="L27" s="64">
        <v>0.25</v>
      </c>
      <c r="M27" s="21">
        <v>0</v>
      </c>
      <c r="N27" s="21"/>
      <c r="O27" s="22"/>
      <c r="P27" s="177">
        <f t="shared" si="0"/>
        <v>1</v>
      </c>
      <c r="Q27" s="268">
        <f t="shared" si="0"/>
        <v>0</v>
      </c>
      <c r="R27" s="14">
        <f t="shared" si="1"/>
        <v>0.25</v>
      </c>
      <c r="U27" s="15"/>
    </row>
    <row r="28" spans="2:21" ht="48" customHeight="1" thickBot="1" x14ac:dyDescent="0.25">
      <c r="B28" s="377"/>
      <c r="C28" s="375"/>
      <c r="D28" s="280"/>
      <c r="E28" s="20" t="s">
        <v>885</v>
      </c>
      <c r="F28" s="20" t="s">
        <v>886</v>
      </c>
      <c r="G28" s="21">
        <v>1</v>
      </c>
      <c r="H28" s="21">
        <v>0.25</v>
      </c>
      <c r="I28" s="21">
        <v>0.25</v>
      </c>
      <c r="J28" s="21">
        <v>0.25</v>
      </c>
      <c r="K28" s="21">
        <v>0.25</v>
      </c>
      <c r="L28" s="64">
        <v>0.25</v>
      </c>
      <c r="M28" s="21">
        <v>0</v>
      </c>
      <c r="N28" s="21"/>
      <c r="O28" s="28"/>
      <c r="P28" s="177">
        <f t="shared" si="0"/>
        <v>1</v>
      </c>
      <c r="Q28" s="13">
        <f t="shared" si="0"/>
        <v>0</v>
      </c>
      <c r="R28" s="14">
        <f t="shared" si="1"/>
        <v>0.25</v>
      </c>
      <c r="U28" s="15"/>
    </row>
    <row r="29" spans="2:21" ht="48" customHeight="1" thickBot="1" x14ac:dyDescent="0.25">
      <c r="B29" s="377"/>
      <c r="C29" s="375"/>
      <c r="D29" s="280"/>
      <c r="E29" s="20" t="s">
        <v>887</v>
      </c>
      <c r="F29" s="20" t="s">
        <v>886</v>
      </c>
      <c r="G29" s="21">
        <v>1</v>
      </c>
      <c r="H29" s="21">
        <v>0.25</v>
      </c>
      <c r="I29" s="21">
        <v>0.25</v>
      </c>
      <c r="J29" s="21">
        <v>0.25</v>
      </c>
      <c r="K29" s="21">
        <v>0.25</v>
      </c>
      <c r="L29" s="64">
        <v>0.25</v>
      </c>
      <c r="M29" s="21">
        <v>0</v>
      </c>
      <c r="N29" s="21"/>
      <c r="O29" s="22"/>
      <c r="P29" s="177">
        <f t="shared" si="0"/>
        <v>1</v>
      </c>
      <c r="Q29" s="13">
        <f t="shared" si="0"/>
        <v>0</v>
      </c>
      <c r="R29" s="14">
        <f t="shared" si="1"/>
        <v>0.25</v>
      </c>
      <c r="U29" s="15"/>
    </row>
    <row r="30" spans="2:21" ht="60.75" thickBot="1" x14ac:dyDescent="0.25">
      <c r="B30" s="377"/>
      <c r="C30" s="375"/>
      <c r="D30" s="280"/>
      <c r="E30" s="20" t="s">
        <v>888</v>
      </c>
      <c r="F30" s="20" t="s">
        <v>889</v>
      </c>
      <c r="G30" s="21">
        <v>1</v>
      </c>
      <c r="H30" s="21">
        <v>0.25</v>
      </c>
      <c r="I30" s="21">
        <v>0.25</v>
      </c>
      <c r="J30" s="21">
        <v>0.25</v>
      </c>
      <c r="K30" s="21">
        <v>0.25</v>
      </c>
      <c r="L30" s="64">
        <v>0.25</v>
      </c>
      <c r="M30" s="21">
        <v>0</v>
      </c>
      <c r="N30" s="21"/>
      <c r="O30" s="22"/>
      <c r="P30" s="177">
        <f t="shared" si="0"/>
        <v>1</v>
      </c>
      <c r="Q30" s="13">
        <f t="shared" si="0"/>
        <v>0</v>
      </c>
      <c r="R30" s="14">
        <f t="shared" si="1"/>
        <v>0.25</v>
      </c>
      <c r="U30" s="15"/>
    </row>
    <row r="31" spans="2:21" ht="90.75" thickBot="1" x14ac:dyDescent="0.25">
      <c r="B31" s="377"/>
      <c r="C31" s="375"/>
      <c r="D31" s="280"/>
      <c r="E31" s="20" t="s">
        <v>890</v>
      </c>
      <c r="F31" s="20" t="s">
        <v>891</v>
      </c>
      <c r="G31" s="21">
        <v>1</v>
      </c>
      <c r="H31" s="21">
        <v>0.25</v>
      </c>
      <c r="I31" s="21">
        <v>0.25</v>
      </c>
      <c r="J31" s="21">
        <v>0.25</v>
      </c>
      <c r="K31" s="21">
        <v>0.25</v>
      </c>
      <c r="L31" s="64">
        <v>0.25</v>
      </c>
      <c r="M31" s="21">
        <v>0</v>
      </c>
      <c r="N31" s="21"/>
      <c r="O31" s="22"/>
      <c r="P31" s="177">
        <f t="shared" si="0"/>
        <v>1</v>
      </c>
      <c r="Q31" s="13">
        <f t="shared" si="0"/>
        <v>0</v>
      </c>
      <c r="R31" s="14">
        <f t="shared" si="1"/>
        <v>0.25</v>
      </c>
      <c r="U31" s="15"/>
    </row>
    <row r="32" spans="2:21" ht="60.75" thickBot="1" x14ac:dyDescent="0.25">
      <c r="B32" s="377"/>
      <c r="C32" s="375"/>
      <c r="D32" s="280"/>
      <c r="E32" s="20" t="s">
        <v>892</v>
      </c>
      <c r="F32" s="20" t="s">
        <v>893</v>
      </c>
      <c r="G32" s="21">
        <v>1</v>
      </c>
      <c r="H32" s="21">
        <v>0.25</v>
      </c>
      <c r="I32" s="21">
        <v>0.25</v>
      </c>
      <c r="J32" s="21">
        <v>0.25</v>
      </c>
      <c r="K32" s="21">
        <v>0.25</v>
      </c>
      <c r="L32" s="64">
        <v>0.25</v>
      </c>
      <c r="M32" s="21">
        <v>0</v>
      </c>
      <c r="N32" s="21"/>
      <c r="O32" s="22"/>
      <c r="P32" s="177">
        <f t="shared" si="0"/>
        <v>1</v>
      </c>
      <c r="Q32" s="13">
        <f t="shared" si="0"/>
        <v>0</v>
      </c>
      <c r="R32" s="14">
        <f t="shared" si="1"/>
        <v>0.25</v>
      </c>
      <c r="U32" s="15"/>
    </row>
    <row r="33" spans="2:21" ht="60.75" thickBot="1" x14ac:dyDescent="0.25">
      <c r="B33" s="377"/>
      <c r="C33" s="375"/>
      <c r="D33" s="280"/>
      <c r="E33" s="46" t="s">
        <v>894</v>
      </c>
      <c r="F33" s="46" t="s">
        <v>895</v>
      </c>
      <c r="G33" s="21">
        <v>1</v>
      </c>
      <c r="H33" s="21">
        <v>0.25</v>
      </c>
      <c r="I33" s="21">
        <v>0.25</v>
      </c>
      <c r="J33" s="21">
        <v>0.25</v>
      </c>
      <c r="K33" s="21">
        <v>0.25</v>
      </c>
      <c r="L33" s="64">
        <v>0.25</v>
      </c>
      <c r="M33" s="21">
        <v>0</v>
      </c>
      <c r="N33" s="21"/>
      <c r="O33" s="22"/>
      <c r="P33" s="177">
        <f t="shared" si="0"/>
        <v>1</v>
      </c>
      <c r="Q33" s="13">
        <f t="shared" si="0"/>
        <v>0</v>
      </c>
      <c r="R33" s="14">
        <f t="shared" si="1"/>
        <v>0.25</v>
      </c>
      <c r="U33" s="15"/>
    </row>
    <row r="34" spans="2:21" ht="60.75" thickBot="1" x14ac:dyDescent="0.25">
      <c r="B34" s="377"/>
      <c r="C34" s="375"/>
      <c r="D34" s="280"/>
      <c r="E34" s="20" t="s">
        <v>896</v>
      </c>
      <c r="F34" s="20" t="s">
        <v>897</v>
      </c>
      <c r="G34" s="25">
        <v>0.25</v>
      </c>
      <c r="H34" s="25">
        <v>0.1</v>
      </c>
      <c r="I34" s="25">
        <v>0.2</v>
      </c>
      <c r="J34" s="25">
        <v>0.25</v>
      </c>
      <c r="K34" s="25">
        <v>0.25</v>
      </c>
      <c r="L34" s="69">
        <v>0.1</v>
      </c>
      <c r="M34" s="21">
        <v>0</v>
      </c>
      <c r="N34" s="21"/>
      <c r="O34" s="22"/>
      <c r="P34" s="177">
        <f t="shared" si="0"/>
        <v>1</v>
      </c>
      <c r="Q34" s="13">
        <f t="shared" si="0"/>
        <v>0</v>
      </c>
      <c r="R34" s="14">
        <f t="shared" si="1"/>
        <v>0.4</v>
      </c>
      <c r="U34" s="15"/>
    </row>
    <row r="35" spans="2:21" ht="48" customHeight="1" thickBot="1" x14ac:dyDescent="0.25">
      <c r="B35" s="377"/>
      <c r="C35" s="375"/>
      <c r="D35" s="280"/>
      <c r="E35" s="20" t="s">
        <v>898</v>
      </c>
      <c r="F35" s="20" t="s">
        <v>899</v>
      </c>
      <c r="G35" s="21">
        <v>1</v>
      </c>
      <c r="H35" s="21">
        <v>0.25</v>
      </c>
      <c r="I35" s="21">
        <v>0.25</v>
      </c>
      <c r="J35" s="21">
        <v>0.25</v>
      </c>
      <c r="K35" s="21">
        <v>0.25</v>
      </c>
      <c r="L35" s="64">
        <v>0.25</v>
      </c>
      <c r="M35" s="21">
        <v>0</v>
      </c>
      <c r="N35" s="21"/>
      <c r="O35" s="22"/>
      <c r="P35" s="177">
        <f t="shared" si="0"/>
        <v>1</v>
      </c>
      <c r="Q35" s="13">
        <f t="shared" si="0"/>
        <v>0</v>
      </c>
      <c r="R35" s="14">
        <f t="shared" si="1"/>
        <v>0.25</v>
      </c>
      <c r="U35" s="15"/>
    </row>
    <row r="36" spans="2:21" ht="48" customHeight="1" thickBot="1" x14ac:dyDescent="0.25">
      <c r="B36" s="377"/>
      <c r="C36" s="376"/>
      <c r="D36" s="281"/>
      <c r="E36" s="20" t="s">
        <v>900</v>
      </c>
      <c r="F36" s="20" t="s">
        <v>899</v>
      </c>
      <c r="G36" s="21">
        <v>1</v>
      </c>
      <c r="H36" s="21">
        <v>0.25</v>
      </c>
      <c r="I36" s="21">
        <v>0.25</v>
      </c>
      <c r="J36" s="21">
        <v>0.25</v>
      </c>
      <c r="K36" s="21">
        <v>0.25</v>
      </c>
      <c r="L36" s="64">
        <v>0.25</v>
      </c>
      <c r="M36" s="21">
        <v>0</v>
      </c>
      <c r="N36" s="21"/>
      <c r="O36" s="22"/>
      <c r="P36" s="177">
        <f t="shared" ref="P36:Q67" si="2">IF(H36=0,"-",IF((L36/H36)&lt;=1,(L36/H36),1))</f>
        <v>1</v>
      </c>
      <c r="Q36" s="13">
        <f t="shared" si="2"/>
        <v>0</v>
      </c>
      <c r="R36" s="14">
        <f t="shared" si="1"/>
        <v>0.25</v>
      </c>
      <c r="U36" s="15"/>
    </row>
    <row r="37" spans="2:21" ht="82.5" customHeight="1" thickBot="1" x14ac:dyDescent="0.25">
      <c r="B37" s="377"/>
      <c r="C37" s="374" t="s">
        <v>1217</v>
      </c>
      <c r="D37" s="282" t="s">
        <v>1127</v>
      </c>
      <c r="E37" s="20" t="s">
        <v>901</v>
      </c>
      <c r="F37" s="20" t="s">
        <v>902</v>
      </c>
      <c r="G37" s="21">
        <v>1</v>
      </c>
      <c r="H37" s="21">
        <v>0.25</v>
      </c>
      <c r="I37" s="21">
        <v>0.25</v>
      </c>
      <c r="J37" s="21">
        <v>0.25</v>
      </c>
      <c r="K37" s="21">
        <v>0.25</v>
      </c>
      <c r="L37" s="64">
        <v>0.25</v>
      </c>
      <c r="M37" s="27">
        <v>0</v>
      </c>
      <c r="N37" s="25"/>
      <c r="O37" s="26"/>
      <c r="P37" s="177">
        <f t="shared" si="2"/>
        <v>1</v>
      </c>
      <c r="Q37" s="13">
        <f t="shared" si="2"/>
        <v>0</v>
      </c>
      <c r="R37" s="14">
        <f t="shared" si="1"/>
        <v>0.25</v>
      </c>
      <c r="T37" s="1" t="s">
        <v>13</v>
      </c>
      <c r="U37" s="15"/>
    </row>
    <row r="38" spans="2:21" ht="63.75" customHeight="1" thickBot="1" x14ac:dyDescent="0.25">
      <c r="B38" s="377"/>
      <c r="C38" s="375"/>
      <c r="D38" s="280"/>
      <c r="E38" s="20" t="s">
        <v>903</v>
      </c>
      <c r="F38" s="20" t="s">
        <v>904</v>
      </c>
      <c r="G38" s="21">
        <v>1</v>
      </c>
      <c r="H38" s="21">
        <v>0.25</v>
      </c>
      <c r="I38" s="21">
        <v>0.25</v>
      </c>
      <c r="J38" s="21">
        <v>0.25</v>
      </c>
      <c r="K38" s="21">
        <v>0.25</v>
      </c>
      <c r="L38" s="64">
        <v>0.25</v>
      </c>
      <c r="M38" s="16">
        <v>0</v>
      </c>
      <c r="N38" s="16"/>
      <c r="O38" s="23"/>
      <c r="P38" s="177">
        <f t="shared" si="2"/>
        <v>1</v>
      </c>
      <c r="Q38" s="13">
        <f t="shared" si="2"/>
        <v>0</v>
      </c>
      <c r="R38" s="14">
        <f t="shared" si="1"/>
        <v>0.25</v>
      </c>
      <c r="U38" s="15"/>
    </row>
    <row r="39" spans="2:21" ht="63.75" customHeight="1" thickBot="1" x14ac:dyDescent="0.25">
      <c r="B39" s="377"/>
      <c r="C39" s="375"/>
      <c r="D39" s="280"/>
      <c r="E39" s="20" t="s">
        <v>905</v>
      </c>
      <c r="F39" s="20" t="s">
        <v>906</v>
      </c>
      <c r="G39" s="16">
        <v>24</v>
      </c>
      <c r="H39" s="16">
        <v>6</v>
      </c>
      <c r="I39" s="16">
        <v>6</v>
      </c>
      <c r="J39" s="16">
        <v>6</v>
      </c>
      <c r="K39" s="16">
        <v>6</v>
      </c>
      <c r="L39" s="68">
        <v>6</v>
      </c>
      <c r="M39" s="16">
        <v>0</v>
      </c>
      <c r="N39" s="16"/>
      <c r="O39" s="23"/>
      <c r="P39" s="177">
        <f t="shared" si="2"/>
        <v>1</v>
      </c>
      <c r="Q39" s="13">
        <f t="shared" si="2"/>
        <v>0</v>
      </c>
      <c r="R39" s="14">
        <f t="shared" si="1"/>
        <v>0.25</v>
      </c>
      <c r="U39" s="15"/>
    </row>
    <row r="40" spans="2:21" ht="75.75" thickBot="1" x14ac:dyDescent="0.25">
      <c r="B40" s="377"/>
      <c r="C40" s="376"/>
      <c r="D40" s="281"/>
      <c r="E40" s="20" t="s">
        <v>907</v>
      </c>
      <c r="F40" s="20" t="s">
        <v>908</v>
      </c>
      <c r="G40" s="21">
        <v>1</v>
      </c>
      <c r="H40" s="21">
        <v>0.25</v>
      </c>
      <c r="I40" s="21">
        <v>0.25</v>
      </c>
      <c r="J40" s="21">
        <v>0.25</v>
      </c>
      <c r="K40" s="21">
        <v>0.25</v>
      </c>
      <c r="L40" s="64">
        <v>0.25</v>
      </c>
      <c r="M40" s="21">
        <v>0</v>
      </c>
      <c r="N40" s="21"/>
      <c r="O40" s="22"/>
      <c r="P40" s="177">
        <f t="shared" si="2"/>
        <v>1</v>
      </c>
      <c r="Q40" s="13">
        <f t="shared" si="2"/>
        <v>0</v>
      </c>
      <c r="R40" s="14">
        <f t="shared" si="1"/>
        <v>0.25</v>
      </c>
      <c r="U40" s="15"/>
    </row>
    <row r="41" spans="2:21" ht="63.75" customHeight="1" thickBot="1" x14ac:dyDescent="0.25">
      <c r="B41" s="377"/>
      <c r="C41" s="374" t="s">
        <v>1217</v>
      </c>
      <c r="D41" s="282" t="s">
        <v>1127</v>
      </c>
      <c r="E41" s="46" t="s">
        <v>909</v>
      </c>
      <c r="F41" s="46" t="s">
        <v>910</v>
      </c>
      <c r="G41" s="21">
        <v>20</v>
      </c>
      <c r="H41" s="21">
        <v>4</v>
      </c>
      <c r="I41" s="21">
        <v>4</v>
      </c>
      <c r="J41" s="21">
        <v>4</v>
      </c>
      <c r="K41" s="21">
        <v>4</v>
      </c>
      <c r="L41" s="64">
        <v>2</v>
      </c>
      <c r="M41" s="21">
        <v>20</v>
      </c>
      <c r="N41" s="21"/>
      <c r="O41" s="22"/>
      <c r="P41" s="177">
        <f t="shared" si="2"/>
        <v>0.5</v>
      </c>
      <c r="Q41" s="13">
        <f t="shared" si="2"/>
        <v>1</v>
      </c>
      <c r="R41" s="14">
        <f t="shared" si="1"/>
        <v>1</v>
      </c>
      <c r="U41" s="15"/>
    </row>
    <row r="42" spans="2:21" ht="90.75" thickBot="1" x14ac:dyDescent="0.25">
      <c r="B42" s="377"/>
      <c r="C42" s="375"/>
      <c r="D42" s="280"/>
      <c r="E42" s="20" t="s">
        <v>911</v>
      </c>
      <c r="F42" s="20" t="s">
        <v>912</v>
      </c>
      <c r="G42" s="27">
        <v>40</v>
      </c>
      <c r="H42" s="27">
        <v>5</v>
      </c>
      <c r="I42" s="27">
        <v>15</v>
      </c>
      <c r="J42" s="27">
        <v>15</v>
      </c>
      <c r="K42" s="27">
        <v>5</v>
      </c>
      <c r="L42" s="70">
        <v>40</v>
      </c>
      <c r="M42" s="27">
        <v>0</v>
      </c>
      <c r="N42" s="25"/>
      <c r="O42" s="26"/>
      <c r="P42" s="177">
        <f t="shared" si="2"/>
        <v>1</v>
      </c>
      <c r="Q42" s="13">
        <f t="shared" si="2"/>
        <v>0</v>
      </c>
      <c r="R42" s="14">
        <f t="shared" si="1"/>
        <v>1</v>
      </c>
      <c r="U42" s="15"/>
    </row>
    <row r="43" spans="2:21" ht="75.75" thickBot="1" x14ac:dyDescent="0.25">
      <c r="B43" s="377"/>
      <c r="C43" s="375"/>
      <c r="D43" s="280"/>
      <c r="E43" s="20" t="s">
        <v>913</v>
      </c>
      <c r="F43" s="20" t="s">
        <v>893</v>
      </c>
      <c r="G43" s="25">
        <v>1</v>
      </c>
      <c r="H43" s="25">
        <v>0.25</v>
      </c>
      <c r="I43" s="25">
        <v>0.25</v>
      </c>
      <c r="J43" s="25">
        <v>0.25</v>
      </c>
      <c r="K43" s="25">
        <v>0.25</v>
      </c>
      <c r="L43" s="69">
        <v>0.25</v>
      </c>
      <c r="M43" s="24">
        <v>0</v>
      </c>
      <c r="N43" s="25"/>
      <c r="O43" s="26"/>
      <c r="P43" s="177">
        <f t="shared" si="2"/>
        <v>1</v>
      </c>
      <c r="Q43" s="13">
        <f t="shared" si="2"/>
        <v>0</v>
      </c>
      <c r="R43" s="14">
        <f t="shared" si="1"/>
        <v>0.25</v>
      </c>
      <c r="U43" s="15"/>
    </row>
    <row r="44" spans="2:21" ht="63.75" customHeight="1" thickBot="1" x14ac:dyDescent="0.25">
      <c r="B44" s="377"/>
      <c r="C44" s="375"/>
      <c r="D44" s="280"/>
      <c r="E44" s="20" t="s">
        <v>914</v>
      </c>
      <c r="F44" s="20" t="s">
        <v>915</v>
      </c>
      <c r="G44" s="21">
        <v>1</v>
      </c>
      <c r="H44" s="21">
        <v>0.25</v>
      </c>
      <c r="I44" s="21">
        <v>0.25</v>
      </c>
      <c r="J44" s="21">
        <v>0.25</v>
      </c>
      <c r="K44" s="21">
        <v>0.25</v>
      </c>
      <c r="L44" s="64">
        <v>0.25</v>
      </c>
      <c r="M44" s="27">
        <v>0</v>
      </c>
      <c r="N44" s="25"/>
      <c r="O44" s="26"/>
      <c r="P44" s="177">
        <f t="shared" si="2"/>
        <v>1</v>
      </c>
      <c r="Q44" s="13">
        <f t="shared" si="2"/>
        <v>0</v>
      </c>
      <c r="R44" s="14">
        <f t="shared" si="1"/>
        <v>0.25</v>
      </c>
      <c r="U44" s="15"/>
    </row>
    <row r="45" spans="2:21" ht="63.75" customHeight="1" thickBot="1" x14ac:dyDescent="0.25">
      <c r="B45" s="377"/>
      <c r="C45" s="375"/>
      <c r="D45" s="280"/>
      <c r="E45" s="20" t="s">
        <v>916</v>
      </c>
      <c r="F45" s="20" t="s">
        <v>917</v>
      </c>
      <c r="G45" s="21">
        <v>4</v>
      </c>
      <c r="H45" s="21">
        <v>1</v>
      </c>
      <c r="I45" s="21">
        <v>1</v>
      </c>
      <c r="J45" s="21">
        <v>1</v>
      </c>
      <c r="K45" s="21">
        <v>1</v>
      </c>
      <c r="L45" s="64">
        <v>1</v>
      </c>
      <c r="M45" s="21">
        <v>0</v>
      </c>
      <c r="N45" s="21"/>
      <c r="O45" s="22"/>
      <c r="P45" s="177">
        <f t="shared" si="2"/>
        <v>1</v>
      </c>
      <c r="Q45" s="13">
        <f t="shared" si="2"/>
        <v>0</v>
      </c>
      <c r="R45" s="14">
        <f t="shared" si="1"/>
        <v>0.25</v>
      </c>
      <c r="U45" s="15"/>
    </row>
    <row r="46" spans="2:21" ht="63.75" customHeight="1" thickBot="1" x14ac:dyDescent="0.25">
      <c r="B46" s="377"/>
      <c r="C46" s="375"/>
      <c r="D46" s="280"/>
      <c r="E46" s="20" t="s">
        <v>918</v>
      </c>
      <c r="F46" s="20" t="s">
        <v>919</v>
      </c>
      <c r="G46" s="24">
        <v>1</v>
      </c>
      <c r="H46" s="24">
        <v>0.25</v>
      </c>
      <c r="I46" s="24">
        <v>0.25</v>
      </c>
      <c r="J46" s="24">
        <v>0.25</v>
      </c>
      <c r="K46" s="24">
        <v>0.25</v>
      </c>
      <c r="L46" s="71">
        <v>0.25</v>
      </c>
      <c r="M46" s="21">
        <v>0</v>
      </c>
      <c r="N46" s="21"/>
      <c r="O46" s="22"/>
      <c r="P46" s="177">
        <f t="shared" si="2"/>
        <v>1</v>
      </c>
      <c r="Q46" s="13">
        <f t="shared" si="2"/>
        <v>0</v>
      </c>
      <c r="R46" s="14">
        <f t="shared" si="1"/>
        <v>0.25</v>
      </c>
      <c r="U46" s="15"/>
    </row>
    <row r="47" spans="2:21" ht="63.75" customHeight="1" thickBot="1" x14ac:dyDescent="0.25">
      <c r="B47" s="377"/>
      <c r="C47" s="375"/>
      <c r="D47" s="280"/>
      <c r="E47" s="20" t="s">
        <v>920</v>
      </c>
      <c r="F47" s="20" t="s">
        <v>921</v>
      </c>
      <c r="G47" s="24">
        <v>1</v>
      </c>
      <c r="H47" s="24">
        <v>0.25</v>
      </c>
      <c r="I47" s="24">
        <v>0.25</v>
      </c>
      <c r="J47" s="24">
        <v>0.25</v>
      </c>
      <c r="K47" s="24">
        <v>0.25</v>
      </c>
      <c r="L47" s="71">
        <v>0.25</v>
      </c>
      <c r="M47" s="21">
        <v>0</v>
      </c>
      <c r="N47" s="25"/>
      <c r="O47" s="26"/>
      <c r="P47" s="177">
        <f t="shared" si="2"/>
        <v>1</v>
      </c>
      <c r="Q47" s="13">
        <f t="shared" si="2"/>
        <v>0</v>
      </c>
      <c r="R47" s="14">
        <f t="shared" si="1"/>
        <v>0.25</v>
      </c>
      <c r="U47" s="15"/>
    </row>
    <row r="48" spans="2:21" ht="63.75" customHeight="1" thickBot="1" x14ac:dyDescent="0.25">
      <c r="B48" s="377"/>
      <c r="C48" s="375"/>
      <c r="D48" s="280"/>
      <c r="E48" s="20" t="s">
        <v>922</v>
      </c>
      <c r="F48" s="20" t="s">
        <v>919</v>
      </c>
      <c r="G48" s="24">
        <v>1</v>
      </c>
      <c r="H48" s="24">
        <v>0.25</v>
      </c>
      <c r="I48" s="24">
        <v>0.25</v>
      </c>
      <c r="J48" s="24">
        <v>0.25</v>
      </c>
      <c r="K48" s="24">
        <v>0.25</v>
      </c>
      <c r="L48" s="71">
        <v>0.25</v>
      </c>
      <c r="M48" s="21">
        <v>0</v>
      </c>
      <c r="N48" s="21"/>
      <c r="O48" s="22"/>
      <c r="P48" s="177">
        <f t="shared" si="2"/>
        <v>1</v>
      </c>
      <c r="Q48" s="13">
        <f t="shared" si="2"/>
        <v>0</v>
      </c>
      <c r="R48" s="14">
        <f t="shared" si="1"/>
        <v>0.25</v>
      </c>
      <c r="U48" s="15"/>
    </row>
    <row r="49" spans="2:21" ht="75.75" thickBot="1" x14ac:dyDescent="0.25">
      <c r="B49" s="377"/>
      <c r="C49" s="375"/>
      <c r="D49" s="280"/>
      <c r="E49" s="20" t="s">
        <v>923</v>
      </c>
      <c r="F49" s="20" t="s">
        <v>924</v>
      </c>
      <c r="G49" s="21">
        <v>4</v>
      </c>
      <c r="H49" s="21">
        <v>1</v>
      </c>
      <c r="I49" s="21">
        <v>1</v>
      </c>
      <c r="J49" s="21">
        <v>1</v>
      </c>
      <c r="K49" s="21">
        <v>1</v>
      </c>
      <c r="L49" s="64">
        <v>1</v>
      </c>
      <c r="M49" s="21">
        <v>0</v>
      </c>
      <c r="N49" s="21"/>
      <c r="O49" s="22"/>
      <c r="P49" s="177">
        <f t="shared" si="2"/>
        <v>1</v>
      </c>
      <c r="Q49" s="13">
        <f t="shared" si="2"/>
        <v>0</v>
      </c>
      <c r="R49" s="14">
        <f t="shared" si="1"/>
        <v>0.25</v>
      </c>
      <c r="U49" s="15"/>
    </row>
    <row r="50" spans="2:21" ht="75.75" thickBot="1" x14ac:dyDescent="0.25">
      <c r="B50" s="377"/>
      <c r="C50" s="375"/>
      <c r="D50" s="280"/>
      <c r="E50" s="20" t="s">
        <v>925</v>
      </c>
      <c r="F50" s="20" t="s">
        <v>926</v>
      </c>
      <c r="G50" s="21">
        <v>8</v>
      </c>
      <c r="H50" s="21">
        <v>8</v>
      </c>
      <c r="I50" s="21">
        <v>8</v>
      </c>
      <c r="J50" s="21">
        <v>8</v>
      </c>
      <c r="K50" s="21">
        <v>8</v>
      </c>
      <c r="L50" s="64">
        <v>8</v>
      </c>
      <c r="M50" s="21">
        <v>0</v>
      </c>
      <c r="N50" s="21"/>
      <c r="O50" s="22"/>
      <c r="P50" s="177">
        <f t="shared" si="2"/>
        <v>1</v>
      </c>
      <c r="Q50" s="13">
        <f t="shared" si="2"/>
        <v>0</v>
      </c>
      <c r="R50" s="14">
        <f t="shared" si="1"/>
        <v>1</v>
      </c>
      <c r="U50" s="15"/>
    </row>
    <row r="51" spans="2:21" ht="63.75" customHeight="1" thickBot="1" x14ac:dyDescent="0.25">
      <c r="B51" s="377"/>
      <c r="C51" s="375"/>
      <c r="D51" s="280"/>
      <c r="E51" s="20" t="s">
        <v>927</v>
      </c>
      <c r="F51" s="20" t="s">
        <v>928</v>
      </c>
      <c r="G51" s="21">
        <v>8</v>
      </c>
      <c r="H51" s="21">
        <v>2</v>
      </c>
      <c r="I51" s="21">
        <v>2</v>
      </c>
      <c r="J51" s="21">
        <v>2</v>
      </c>
      <c r="K51" s="21">
        <v>2</v>
      </c>
      <c r="L51" s="64">
        <v>5</v>
      </c>
      <c r="M51" s="21">
        <v>0</v>
      </c>
      <c r="N51" s="21"/>
      <c r="O51" s="22"/>
      <c r="P51" s="177">
        <f t="shared" si="2"/>
        <v>1</v>
      </c>
      <c r="Q51" s="13">
        <f t="shared" si="2"/>
        <v>0</v>
      </c>
      <c r="R51" s="14">
        <f t="shared" si="1"/>
        <v>0.625</v>
      </c>
      <c r="U51" s="15"/>
    </row>
    <row r="52" spans="2:21" ht="75.75" thickBot="1" x14ac:dyDescent="0.25">
      <c r="B52" s="377"/>
      <c r="C52" s="375"/>
      <c r="D52" s="280"/>
      <c r="E52" s="20" t="s">
        <v>929</v>
      </c>
      <c r="F52" s="20" t="s">
        <v>930</v>
      </c>
      <c r="G52" s="21">
        <v>1</v>
      </c>
      <c r="H52" s="21">
        <v>0.25</v>
      </c>
      <c r="I52" s="21">
        <v>0.25</v>
      </c>
      <c r="J52" s="21">
        <v>0.25</v>
      </c>
      <c r="K52" s="21">
        <v>0.25</v>
      </c>
      <c r="L52" s="64">
        <v>0.25</v>
      </c>
      <c r="M52" s="21">
        <v>0</v>
      </c>
      <c r="N52" s="21"/>
      <c r="O52" s="22"/>
      <c r="P52" s="177">
        <f t="shared" si="2"/>
        <v>1</v>
      </c>
      <c r="Q52" s="13">
        <f t="shared" si="2"/>
        <v>0</v>
      </c>
      <c r="R52" s="14">
        <f t="shared" si="1"/>
        <v>0.25</v>
      </c>
      <c r="U52" s="15"/>
    </row>
    <row r="53" spans="2:21" ht="63.75" customHeight="1" thickBot="1" x14ac:dyDescent="0.25">
      <c r="B53" s="377"/>
      <c r="C53" s="375"/>
      <c r="D53" s="280"/>
      <c r="E53" s="20" t="s">
        <v>931</v>
      </c>
      <c r="F53" s="20" t="s">
        <v>932</v>
      </c>
      <c r="G53" s="21">
        <v>16</v>
      </c>
      <c r="H53" s="21">
        <v>0</v>
      </c>
      <c r="I53" s="21">
        <v>6</v>
      </c>
      <c r="J53" s="21">
        <v>6</v>
      </c>
      <c r="K53" s="21">
        <v>4</v>
      </c>
      <c r="L53" s="64">
        <v>0</v>
      </c>
      <c r="M53" s="21">
        <v>0</v>
      </c>
      <c r="N53" s="21"/>
      <c r="O53" s="22"/>
      <c r="P53" s="177" t="str">
        <f t="shared" si="2"/>
        <v>-</v>
      </c>
      <c r="Q53" s="13">
        <f t="shared" si="2"/>
        <v>0</v>
      </c>
      <c r="R53" s="14">
        <f t="shared" si="1"/>
        <v>0</v>
      </c>
      <c r="U53" s="15"/>
    </row>
    <row r="54" spans="2:21" ht="90.75" thickBot="1" x14ac:dyDescent="0.25">
      <c r="B54" s="377"/>
      <c r="C54" s="375"/>
      <c r="D54" s="280"/>
      <c r="E54" s="20" t="s">
        <v>933</v>
      </c>
      <c r="F54" s="20" t="s">
        <v>934</v>
      </c>
      <c r="G54" s="21">
        <v>1</v>
      </c>
      <c r="H54" s="21">
        <v>0</v>
      </c>
      <c r="I54" s="21">
        <v>0</v>
      </c>
      <c r="J54" s="21">
        <v>1</v>
      </c>
      <c r="K54" s="21">
        <v>0</v>
      </c>
      <c r="L54" s="64">
        <v>0</v>
      </c>
      <c r="M54" s="21">
        <v>0</v>
      </c>
      <c r="N54" s="21"/>
      <c r="O54" s="22"/>
      <c r="P54" s="177" t="str">
        <f t="shared" si="2"/>
        <v>-</v>
      </c>
      <c r="Q54" s="13" t="str">
        <f t="shared" si="2"/>
        <v>-</v>
      </c>
      <c r="R54" s="14">
        <f t="shared" si="1"/>
        <v>0</v>
      </c>
      <c r="U54" s="15"/>
    </row>
    <row r="55" spans="2:21" ht="63.75" customHeight="1" thickBot="1" x14ac:dyDescent="0.25">
      <c r="B55" s="377"/>
      <c r="C55" s="376"/>
      <c r="D55" s="281"/>
      <c r="E55" s="20" t="s">
        <v>935</v>
      </c>
      <c r="F55" s="20" t="s">
        <v>936</v>
      </c>
      <c r="G55" s="21">
        <v>1</v>
      </c>
      <c r="H55" s="21">
        <v>0.25</v>
      </c>
      <c r="I55" s="21">
        <v>0.25</v>
      </c>
      <c r="J55" s="21">
        <v>0.25</v>
      </c>
      <c r="K55" s="21">
        <v>0.25</v>
      </c>
      <c r="L55" s="64">
        <v>0.25</v>
      </c>
      <c r="M55" s="21">
        <v>0</v>
      </c>
      <c r="N55" s="21"/>
      <c r="O55" s="22"/>
      <c r="P55" s="177">
        <f t="shared" si="2"/>
        <v>1</v>
      </c>
      <c r="Q55" s="13">
        <f t="shared" si="2"/>
        <v>0</v>
      </c>
      <c r="R55" s="14">
        <f t="shared" si="1"/>
        <v>0.25</v>
      </c>
      <c r="U55" s="15"/>
    </row>
    <row r="56" spans="2:21" ht="63.75" customHeight="1" thickBot="1" x14ac:dyDescent="0.25">
      <c r="B56" s="377"/>
      <c r="C56" s="374" t="s">
        <v>1217</v>
      </c>
      <c r="D56" s="282" t="s">
        <v>1128</v>
      </c>
      <c r="E56" s="20" t="s">
        <v>937</v>
      </c>
      <c r="F56" s="20" t="s">
        <v>938</v>
      </c>
      <c r="G56" s="21">
        <v>1</v>
      </c>
      <c r="H56" s="21">
        <v>0.25</v>
      </c>
      <c r="I56" s="21">
        <v>0.25</v>
      </c>
      <c r="J56" s="21">
        <v>0.25</v>
      </c>
      <c r="K56" s="21">
        <v>0.25</v>
      </c>
      <c r="L56" s="64">
        <v>0.25</v>
      </c>
      <c r="M56" s="21">
        <v>1</v>
      </c>
      <c r="N56" s="21"/>
      <c r="O56" s="22"/>
      <c r="P56" s="177">
        <f t="shared" si="2"/>
        <v>1</v>
      </c>
      <c r="Q56" s="13">
        <f t="shared" si="2"/>
        <v>1</v>
      </c>
      <c r="R56" s="14">
        <f t="shared" si="1"/>
        <v>1</v>
      </c>
      <c r="U56" s="15"/>
    </row>
    <row r="57" spans="2:21" ht="75.75" thickBot="1" x14ac:dyDescent="0.25">
      <c r="B57" s="377"/>
      <c r="C57" s="375"/>
      <c r="D57" s="280"/>
      <c r="E57" s="20" t="s">
        <v>939</v>
      </c>
      <c r="F57" s="20" t="s">
        <v>940</v>
      </c>
      <c r="G57" s="21">
        <v>1</v>
      </c>
      <c r="H57" s="21">
        <v>0.25</v>
      </c>
      <c r="I57" s="21">
        <v>0.25</v>
      </c>
      <c r="J57" s="21">
        <v>0.25</v>
      </c>
      <c r="K57" s="21">
        <v>0.25</v>
      </c>
      <c r="L57" s="64">
        <v>0.25</v>
      </c>
      <c r="M57" s="21">
        <v>1</v>
      </c>
      <c r="N57" s="21"/>
      <c r="O57" s="22"/>
      <c r="P57" s="177">
        <f t="shared" si="2"/>
        <v>1</v>
      </c>
      <c r="Q57" s="13">
        <f t="shared" si="2"/>
        <v>1</v>
      </c>
      <c r="R57" s="14">
        <f t="shared" si="1"/>
        <v>1</v>
      </c>
      <c r="U57" s="15"/>
    </row>
    <row r="58" spans="2:21" ht="63.75" customHeight="1" thickBot="1" x14ac:dyDescent="0.25">
      <c r="B58" s="377"/>
      <c r="C58" s="375"/>
      <c r="D58" s="280"/>
      <c r="E58" s="20" t="s">
        <v>941</v>
      </c>
      <c r="F58" s="20" t="s">
        <v>938</v>
      </c>
      <c r="G58" s="21">
        <v>1</v>
      </c>
      <c r="H58" s="21">
        <v>0.25</v>
      </c>
      <c r="I58" s="21">
        <v>0.25</v>
      </c>
      <c r="J58" s="21">
        <v>0.25</v>
      </c>
      <c r="K58" s="21">
        <v>0.25</v>
      </c>
      <c r="L58" s="64">
        <v>0.25</v>
      </c>
      <c r="M58" s="21">
        <v>1</v>
      </c>
      <c r="N58" s="21"/>
      <c r="O58" s="22"/>
      <c r="P58" s="177">
        <f t="shared" si="2"/>
        <v>1</v>
      </c>
      <c r="Q58" s="13">
        <f t="shared" si="2"/>
        <v>1</v>
      </c>
      <c r="R58" s="14">
        <f t="shared" si="1"/>
        <v>1</v>
      </c>
      <c r="U58" s="15"/>
    </row>
    <row r="59" spans="2:21" ht="105.75" thickBot="1" x14ac:dyDescent="0.25">
      <c r="B59" s="377"/>
      <c r="C59" s="375"/>
      <c r="D59" s="280"/>
      <c r="E59" s="20" t="s">
        <v>942</v>
      </c>
      <c r="F59" s="20" t="s">
        <v>943</v>
      </c>
      <c r="G59" s="21">
        <v>1</v>
      </c>
      <c r="H59" s="21">
        <v>0.25</v>
      </c>
      <c r="I59" s="21">
        <v>0.25</v>
      </c>
      <c r="J59" s="21">
        <v>0.25</v>
      </c>
      <c r="K59" s="21">
        <v>0.25</v>
      </c>
      <c r="L59" s="64">
        <v>0.25</v>
      </c>
      <c r="M59" s="21">
        <v>1</v>
      </c>
      <c r="N59" s="21"/>
      <c r="O59" s="22"/>
      <c r="P59" s="177">
        <f t="shared" si="2"/>
        <v>1</v>
      </c>
      <c r="Q59" s="13">
        <f t="shared" si="2"/>
        <v>1</v>
      </c>
      <c r="R59" s="14">
        <f t="shared" si="1"/>
        <v>1</v>
      </c>
      <c r="U59" s="15"/>
    </row>
    <row r="60" spans="2:21" ht="75.75" thickBot="1" x14ac:dyDescent="0.25">
      <c r="B60" s="377"/>
      <c r="C60" s="375"/>
      <c r="D60" s="280"/>
      <c r="E60" s="20" t="s">
        <v>944</v>
      </c>
      <c r="F60" s="20" t="s">
        <v>945</v>
      </c>
      <c r="G60" s="21">
        <v>24</v>
      </c>
      <c r="H60" s="21">
        <v>0</v>
      </c>
      <c r="I60" s="21">
        <v>8</v>
      </c>
      <c r="J60" s="21">
        <v>10</v>
      </c>
      <c r="K60" s="21">
        <v>6</v>
      </c>
      <c r="L60" s="64">
        <v>0</v>
      </c>
      <c r="M60" s="21">
        <v>1</v>
      </c>
      <c r="N60" s="21"/>
      <c r="O60" s="22"/>
      <c r="P60" s="177" t="str">
        <f t="shared" si="2"/>
        <v>-</v>
      </c>
      <c r="Q60" s="13">
        <f t="shared" si="2"/>
        <v>0.125</v>
      </c>
      <c r="R60" s="14">
        <f t="shared" si="1"/>
        <v>4.1666666666666664E-2</v>
      </c>
      <c r="U60" s="15"/>
    </row>
    <row r="61" spans="2:21" ht="63.75" customHeight="1" thickBot="1" x14ac:dyDescent="0.25">
      <c r="B61" s="377"/>
      <c r="C61" s="375"/>
      <c r="D61" s="280"/>
      <c r="E61" s="20" t="s">
        <v>946</v>
      </c>
      <c r="F61" s="20" t="s">
        <v>947</v>
      </c>
      <c r="G61" s="21">
        <v>1</v>
      </c>
      <c r="H61" s="21">
        <v>0.25</v>
      </c>
      <c r="I61" s="21">
        <v>0.25</v>
      </c>
      <c r="J61" s="21">
        <v>0.25</v>
      </c>
      <c r="K61" s="21">
        <v>0.25</v>
      </c>
      <c r="L61" s="64">
        <v>0.25</v>
      </c>
      <c r="M61" s="21">
        <v>1</v>
      </c>
      <c r="N61" s="21"/>
      <c r="O61" s="22"/>
      <c r="P61" s="177">
        <f t="shared" si="2"/>
        <v>1</v>
      </c>
      <c r="Q61" s="13">
        <f t="shared" si="2"/>
        <v>1</v>
      </c>
      <c r="R61" s="14">
        <f t="shared" si="1"/>
        <v>1</v>
      </c>
      <c r="U61" s="15"/>
    </row>
    <row r="62" spans="2:21" ht="90.75" thickBot="1" x14ac:dyDescent="0.25">
      <c r="B62" s="377"/>
      <c r="C62" s="375"/>
      <c r="D62" s="280"/>
      <c r="E62" s="20" t="s">
        <v>948</v>
      </c>
      <c r="F62" s="20" t="s">
        <v>940</v>
      </c>
      <c r="G62" s="21">
        <v>1</v>
      </c>
      <c r="H62" s="21">
        <v>0.25</v>
      </c>
      <c r="I62" s="21">
        <v>0.25</v>
      </c>
      <c r="J62" s="21">
        <v>0.25</v>
      </c>
      <c r="K62" s="21">
        <v>0.25</v>
      </c>
      <c r="L62" s="64">
        <v>0.25</v>
      </c>
      <c r="M62" s="21">
        <v>1</v>
      </c>
      <c r="N62" s="21"/>
      <c r="O62" s="22"/>
      <c r="P62" s="177">
        <f t="shared" si="2"/>
        <v>1</v>
      </c>
      <c r="Q62" s="13">
        <f t="shared" si="2"/>
        <v>1</v>
      </c>
      <c r="R62" s="14">
        <f t="shared" si="1"/>
        <v>1</v>
      </c>
      <c r="U62" s="15"/>
    </row>
    <row r="63" spans="2:21" ht="63.75" customHeight="1" thickBot="1" x14ac:dyDescent="0.25">
      <c r="B63" s="377"/>
      <c r="C63" s="375"/>
      <c r="D63" s="280"/>
      <c r="E63" s="20" t="s">
        <v>949</v>
      </c>
      <c r="F63" s="20" t="s">
        <v>950</v>
      </c>
      <c r="G63" s="21">
        <v>4</v>
      </c>
      <c r="H63" s="21">
        <v>1</v>
      </c>
      <c r="I63" s="21">
        <v>1</v>
      </c>
      <c r="J63" s="21">
        <v>1</v>
      </c>
      <c r="K63" s="21">
        <v>1</v>
      </c>
      <c r="L63" s="64">
        <v>2</v>
      </c>
      <c r="M63" s="21">
        <v>1</v>
      </c>
      <c r="N63" s="21"/>
      <c r="O63" s="22"/>
      <c r="P63" s="177">
        <f t="shared" si="2"/>
        <v>1</v>
      </c>
      <c r="Q63" s="13">
        <f t="shared" si="2"/>
        <v>1</v>
      </c>
      <c r="R63" s="14">
        <f t="shared" si="1"/>
        <v>0.75</v>
      </c>
      <c r="U63" s="15"/>
    </row>
    <row r="64" spans="2:21" ht="63.75" customHeight="1" thickBot="1" x14ac:dyDescent="0.25">
      <c r="B64" s="377"/>
      <c r="C64" s="375"/>
      <c r="D64" s="280"/>
      <c r="E64" s="20" t="s">
        <v>951</v>
      </c>
      <c r="F64" s="20" t="s">
        <v>952</v>
      </c>
      <c r="G64" s="21">
        <v>8</v>
      </c>
      <c r="H64" s="21">
        <v>2</v>
      </c>
      <c r="I64" s="21">
        <v>2</v>
      </c>
      <c r="J64" s="21">
        <v>2</v>
      </c>
      <c r="K64" s="21">
        <v>2</v>
      </c>
      <c r="L64" s="64">
        <v>2</v>
      </c>
      <c r="M64" s="21">
        <v>0</v>
      </c>
      <c r="N64" s="21"/>
      <c r="O64" s="22"/>
      <c r="P64" s="177">
        <f t="shared" si="2"/>
        <v>1</v>
      </c>
      <c r="Q64" s="13">
        <f t="shared" si="2"/>
        <v>0</v>
      </c>
      <c r="R64" s="14">
        <f t="shared" si="1"/>
        <v>0.25</v>
      </c>
      <c r="U64" s="15"/>
    </row>
    <row r="65" spans="2:21" ht="63.75" customHeight="1" thickBot="1" x14ac:dyDescent="0.25">
      <c r="B65" s="377"/>
      <c r="C65" s="375"/>
      <c r="D65" s="280"/>
      <c r="E65" s="20" t="s">
        <v>953</v>
      </c>
      <c r="F65" s="20" t="s">
        <v>945</v>
      </c>
      <c r="G65" s="21">
        <v>4</v>
      </c>
      <c r="H65" s="21">
        <v>1</v>
      </c>
      <c r="I65" s="21">
        <v>1</v>
      </c>
      <c r="J65" s="21">
        <v>1</v>
      </c>
      <c r="K65" s="21">
        <v>1</v>
      </c>
      <c r="L65" s="64">
        <v>1</v>
      </c>
      <c r="M65" s="21">
        <v>0</v>
      </c>
      <c r="N65" s="21"/>
      <c r="O65" s="22"/>
      <c r="P65" s="177">
        <f t="shared" si="2"/>
        <v>1</v>
      </c>
      <c r="Q65" s="13">
        <f t="shared" si="2"/>
        <v>0</v>
      </c>
      <c r="R65" s="14">
        <f t="shared" si="1"/>
        <v>0.25</v>
      </c>
      <c r="U65" s="15"/>
    </row>
    <row r="66" spans="2:21" ht="63.75" customHeight="1" thickBot="1" x14ac:dyDescent="0.25">
      <c r="B66" s="377"/>
      <c r="C66" s="375"/>
      <c r="D66" s="280"/>
      <c r="E66" s="20" t="s">
        <v>954</v>
      </c>
      <c r="F66" s="20" t="s">
        <v>955</v>
      </c>
      <c r="G66" s="21">
        <v>16</v>
      </c>
      <c r="H66" s="21">
        <v>4</v>
      </c>
      <c r="I66" s="21">
        <v>4</v>
      </c>
      <c r="J66" s="21">
        <v>4</v>
      </c>
      <c r="K66" s="21">
        <v>4</v>
      </c>
      <c r="L66" s="64">
        <v>4</v>
      </c>
      <c r="M66" s="21">
        <v>0</v>
      </c>
      <c r="N66" s="21"/>
      <c r="O66" s="22"/>
      <c r="P66" s="177">
        <f t="shared" si="2"/>
        <v>1</v>
      </c>
      <c r="Q66" s="13">
        <f t="shared" si="2"/>
        <v>0</v>
      </c>
      <c r="R66" s="14">
        <f t="shared" si="1"/>
        <v>0.25</v>
      </c>
      <c r="U66" s="15"/>
    </row>
    <row r="67" spans="2:21" ht="63.75" customHeight="1" thickBot="1" x14ac:dyDescent="0.25">
      <c r="B67" s="377"/>
      <c r="C67" s="375"/>
      <c r="D67" s="280"/>
      <c r="E67" s="20" t="s">
        <v>956</v>
      </c>
      <c r="F67" s="20" t="s">
        <v>957</v>
      </c>
      <c r="G67" s="21">
        <v>1</v>
      </c>
      <c r="H67" s="21">
        <v>0.25</v>
      </c>
      <c r="I67" s="21">
        <v>0.25</v>
      </c>
      <c r="J67" s="21">
        <v>0.25</v>
      </c>
      <c r="K67" s="21">
        <v>0.25</v>
      </c>
      <c r="L67" s="64">
        <v>0.25</v>
      </c>
      <c r="M67" s="21">
        <v>1</v>
      </c>
      <c r="N67" s="21"/>
      <c r="O67" s="22"/>
      <c r="P67" s="177">
        <f t="shared" si="2"/>
        <v>1</v>
      </c>
      <c r="Q67" s="13">
        <f t="shared" si="2"/>
        <v>1</v>
      </c>
      <c r="R67" s="14">
        <f t="shared" si="1"/>
        <v>1</v>
      </c>
      <c r="U67" s="15"/>
    </row>
    <row r="68" spans="2:21" ht="63.75" customHeight="1" thickBot="1" x14ac:dyDescent="0.25">
      <c r="B68" s="377"/>
      <c r="C68" s="375"/>
      <c r="D68" s="280"/>
      <c r="E68" s="20" t="s">
        <v>958</v>
      </c>
      <c r="F68" s="20" t="s">
        <v>945</v>
      </c>
      <c r="G68" s="21">
        <v>96</v>
      </c>
      <c r="H68" s="21">
        <v>24</v>
      </c>
      <c r="I68" s="21">
        <v>24</v>
      </c>
      <c r="J68" s="21">
        <v>24</v>
      </c>
      <c r="K68" s="21">
        <v>24</v>
      </c>
      <c r="L68" s="64">
        <v>10</v>
      </c>
      <c r="M68" s="21">
        <v>1</v>
      </c>
      <c r="N68" s="21"/>
      <c r="O68" s="22"/>
      <c r="P68" s="177">
        <f t="shared" ref="P68:Q99" si="3">IF(H68=0,"-",IF((L68/H68)&lt;=1,(L68/H68),1))</f>
        <v>0.41666666666666669</v>
      </c>
      <c r="Q68" s="13">
        <f t="shared" si="3"/>
        <v>4.1666666666666664E-2</v>
      </c>
      <c r="R68" s="14">
        <f t="shared" si="1"/>
        <v>0.11458333333333333</v>
      </c>
      <c r="U68" s="15"/>
    </row>
    <row r="69" spans="2:21" ht="63.75" customHeight="1" thickBot="1" x14ac:dyDescent="0.25">
      <c r="B69" s="377"/>
      <c r="C69" s="375"/>
      <c r="D69" s="280"/>
      <c r="E69" s="20" t="s">
        <v>959</v>
      </c>
      <c r="F69" s="20" t="s">
        <v>945</v>
      </c>
      <c r="G69" s="21">
        <v>48</v>
      </c>
      <c r="H69" s="21">
        <v>4</v>
      </c>
      <c r="I69" s="21">
        <v>16</v>
      </c>
      <c r="J69" s="21">
        <v>20</v>
      </c>
      <c r="K69" s="21">
        <v>8</v>
      </c>
      <c r="L69" s="64">
        <v>4</v>
      </c>
      <c r="M69" s="21">
        <v>1</v>
      </c>
      <c r="N69" s="21"/>
      <c r="O69" s="22"/>
      <c r="P69" s="177">
        <f t="shared" si="3"/>
        <v>1</v>
      </c>
      <c r="Q69" s="13">
        <f t="shared" si="3"/>
        <v>6.25E-2</v>
      </c>
      <c r="R69" s="14">
        <f t="shared" ref="R69:R132" si="4">IF(((L69+M69+N69+O69)/(G69))&lt;=1,((L69+M69+N69+O69)/(G69)),1)</f>
        <v>0.10416666666666667</v>
      </c>
      <c r="U69" s="15"/>
    </row>
    <row r="70" spans="2:21" ht="75.75" thickBot="1" x14ac:dyDescent="0.25">
      <c r="B70" s="377"/>
      <c r="C70" s="376"/>
      <c r="D70" s="281"/>
      <c r="E70" s="20" t="s">
        <v>960</v>
      </c>
      <c r="F70" s="20" t="s">
        <v>211</v>
      </c>
      <c r="G70" s="21">
        <v>1</v>
      </c>
      <c r="H70" s="21">
        <v>0.25</v>
      </c>
      <c r="I70" s="21">
        <v>0.25</v>
      </c>
      <c r="J70" s="21">
        <v>0.25</v>
      </c>
      <c r="K70" s="21">
        <v>0.25</v>
      </c>
      <c r="L70" s="64">
        <v>0.25</v>
      </c>
      <c r="M70" s="21">
        <v>1</v>
      </c>
      <c r="N70" s="21"/>
      <c r="O70" s="22"/>
      <c r="P70" s="177">
        <f t="shared" si="3"/>
        <v>1</v>
      </c>
      <c r="Q70" s="13">
        <f t="shared" si="3"/>
        <v>1</v>
      </c>
      <c r="R70" s="14">
        <f t="shared" si="4"/>
        <v>1</v>
      </c>
      <c r="U70" s="15"/>
    </row>
    <row r="71" spans="2:21" ht="45.75" thickBot="1" x14ac:dyDescent="0.25">
      <c r="B71" s="377"/>
      <c r="C71" s="374" t="s">
        <v>1217</v>
      </c>
      <c r="D71" s="282" t="s">
        <v>1129</v>
      </c>
      <c r="E71" s="20" t="s">
        <v>961</v>
      </c>
      <c r="F71" s="20" t="s">
        <v>878</v>
      </c>
      <c r="G71" s="21">
        <v>1</v>
      </c>
      <c r="H71" s="21">
        <v>0.25</v>
      </c>
      <c r="I71" s="21">
        <v>0.25</v>
      </c>
      <c r="J71" s="21">
        <v>0.25</v>
      </c>
      <c r="K71" s="21">
        <v>0.25</v>
      </c>
      <c r="L71" s="64">
        <v>0.25</v>
      </c>
      <c r="M71" s="21">
        <v>0</v>
      </c>
      <c r="N71" s="21"/>
      <c r="O71" s="22"/>
      <c r="P71" s="177">
        <f t="shared" si="3"/>
        <v>1</v>
      </c>
      <c r="Q71" s="13">
        <f t="shared" si="3"/>
        <v>0</v>
      </c>
      <c r="R71" s="14">
        <f t="shared" si="4"/>
        <v>0.25</v>
      </c>
      <c r="U71" s="15"/>
    </row>
    <row r="72" spans="2:21" ht="45.75" thickBot="1" x14ac:dyDescent="0.25">
      <c r="B72" s="377"/>
      <c r="C72" s="375"/>
      <c r="D72" s="280"/>
      <c r="E72" s="20" t="s">
        <v>962</v>
      </c>
      <c r="F72" s="20" t="s">
        <v>963</v>
      </c>
      <c r="G72" s="21">
        <v>1</v>
      </c>
      <c r="H72" s="21">
        <v>0.25</v>
      </c>
      <c r="I72" s="21">
        <v>0.25</v>
      </c>
      <c r="J72" s="21">
        <v>0.25</v>
      </c>
      <c r="K72" s="21">
        <v>0.25</v>
      </c>
      <c r="L72" s="64">
        <v>0.25</v>
      </c>
      <c r="M72" s="21">
        <v>0</v>
      </c>
      <c r="N72" s="21"/>
      <c r="O72" s="22"/>
      <c r="P72" s="177">
        <f t="shared" si="3"/>
        <v>1</v>
      </c>
      <c r="Q72" s="268">
        <f t="shared" si="3"/>
        <v>0</v>
      </c>
      <c r="R72" s="14">
        <f t="shared" si="4"/>
        <v>0.25</v>
      </c>
      <c r="U72" s="15"/>
    </row>
    <row r="73" spans="2:21" ht="75.75" thickBot="1" x14ac:dyDescent="0.25">
      <c r="B73" s="377"/>
      <c r="C73" s="375"/>
      <c r="D73" s="280"/>
      <c r="E73" s="20" t="s">
        <v>964</v>
      </c>
      <c r="F73" s="20" t="s">
        <v>965</v>
      </c>
      <c r="G73" s="21">
        <v>24</v>
      </c>
      <c r="H73" s="21">
        <v>4</v>
      </c>
      <c r="I73" s="21">
        <v>8</v>
      </c>
      <c r="J73" s="21">
        <v>8</v>
      </c>
      <c r="K73" s="21">
        <v>4</v>
      </c>
      <c r="L73" s="64">
        <v>4</v>
      </c>
      <c r="M73" s="21">
        <v>0</v>
      </c>
      <c r="N73" s="21"/>
      <c r="O73" s="22"/>
      <c r="P73" s="177">
        <f t="shared" si="3"/>
        <v>1</v>
      </c>
      <c r="Q73" s="13">
        <f t="shared" si="3"/>
        <v>0</v>
      </c>
      <c r="R73" s="14">
        <f t="shared" si="4"/>
        <v>0.16666666666666666</v>
      </c>
      <c r="U73" s="15"/>
    </row>
    <row r="74" spans="2:21" ht="45.75" thickBot="1" x14ac:dyDescent="0.25">
      <c r="B74" s="377"/>
      <c r="C74" s="375"/>
      <c r="D74" s="280"/>
      <c r="E74" s="20" t="s">
        <v>966</v>
      </c>
      <c r="F74" s="20" t="s">
        <v>967</v>
      </c>
      <c r="G74" s="21">
        <v>4</v>
      </c>
      <c r="H74" s="21">
        <v>1</v>
      </c>
      <c r="I74" s="21">
        <v>1</v>
      </c>
      <c r="J74" s="21">
        <v>1</v>
      </c>
      <c r="K74" s="21">
        <v>1</v>
      </c>
      <c r="L74" s="64">
        <v>1</v>
      </c>
      <c r="M74" s="21">
        <v>0</v>
      </c>
      <c r="N74" s="21"/>
      <c r="O74" s="22"/>
      <c r="P74" s="177">
        <f t="shared" si="3"/>
        <v>1</v>
      </c>
      <c r="Q74" s="13">
        <f t="shared" si="3"/>
        <v>0</v>
      </c>
      <c r="R74" s="14">
        <f t="shared" si="4"/>
        <v>0.25</v>
      </c>
      <c r="U74" s="15"/>
    </row>
    <row r="75" spans="2:21" ht="45.75" thickBot="1" x14ac:dyDescent="0.25">
      <c r="B75" s="377"/>
      <c r="C75" s="375"/>
      <c r="D75" s="280"/>
      <c r="E75" s="20" t="s">
        <v>968</v>
      </c>
      <c r="F75" s="20" t="s">
        <v>963</v>
      </c>
      <c r="G75" s="21">
        <v>1</v>
      </c>
      <c r="H75" s="21">
        <v>0.25</v>
      </c>
      <c r="I75" s="21">
        <v>0.25</v>
      </c>
      <c r="J75" s="21">
        <v>0.25</v>
      </c>
      <c r="K75" s="21">
        <v>0.25</v>
      </c>
      <c r="L75" s="64">
        <v>0.25</v>
      </c>
      <c r="M75" s="21">
        <v>0</v>
      </c>
      <c r="N75" s="21"/>
      <c r="O75" s="22"/>
      <c r="P75" s="177">
        <f t="shared" si="3"/>
        <v>1</v>
      </c>
      <c r="Q75" s="13">
        <f t="shared" si="3"/>
        <v>0</v>
      </c>
      <c r="R75" s="14">
        <f t="shared" si="4"/>
        <v>0.25</v>
      </c>
      <c r="U75" s="15"/>
    </row>
    <row r="76" spans="2:21" ht="45.75" thickBot="1" x14ac:dyDescent="0.25">
      <c r="B76" s="377"/>
      <c r="C76" s="375"/>
      <c r="D76" s="280"/>
      <c r="E76" s="20" t="s">
        <v>969</v>
      </c>
      <c r="F76" s="20" t="s">
        <v>970</v>
      </c>
      <c r="G76" s="21">
        <v>1</v>
      </c>
      <c r="H76" s="21">
        <v>0.25</v>
      </c>
      <c r="I76" s="21">
        <v>0.25</v>
      </c>
      <c r="J76" s="21">
        <v>0.25</v>
      </c>
      <c r="K76" s="21">
        <v>0.25</v>
      </c>
      <c r="L76" s="64">
        <v>0.25</v>
      </c>
      <c r="M76" s="21">
        <v>0</v>
      </c>
      <c r="N76" s="21"/>
      <c r="O76" s="22"/>
      <c r="P76" s="177">
        <f t="shared" si="3"/>
        <v>1</v>
      </c>
      <c r="Q76" s="13">
        <f t="shared" si="3"/>
        <v>0</v>
      </c>
      <c r="R76" s="14">
        <f t="shared" si="4"/>
        <v>0.25</v>
      </c>
      <c r="U76" s="15"/>
    </row>
    <row r="77" spans="2:21" ht="75.75" thickBot="1" x14ac:dyDescent="0.25">
      <c r="B77" s="377"/>
      <c r="C77" s="375"/>
      <c r="D77" s="280"/>
      <c r="E77" s="20" t="s">
        <v>971</v>
      </c>
      <c r="F77" s="20" t="s">
        <v>972</v>
      </c>
      <c r="G77" s="21">
        <v>1</v>
      </c>
      <c r="H77" s="21">
        <v>0.25</v>
      </c>
      <c r="I77" s="21">
        <v>0.25</v>
      </c>
      <c r="J77" s="21">
        <v>0.25</v>
      </c>
      <c r="K77" s="21">
        <v>0.25</v>
      </c>
      <c r="L77" s="64">
        <v>0.25</v>
      </c>
      <c r="M77" s="21">
        <v>0</v>
      </c>
      <c r="N77" s="21"/>
      <c r="O77" s="22"/>
      <c r="P77" s="177">
        <f t="shared" si="3"/>
        <v>1</v>
      </c>
      <c r="Q77" s="13">
        <f t="shared" si="3"/>
        <v>0</v>
      </c>
      <c r="R77" s="14">
        <f t="shared" si="4"/>
        <v>0.25</v>
      </c>
      <c r="U77" s="15"/>
    </row>
    <row r="78" spans="2:21" ht="75.75" thickBot="1" x14ac:dyDescent="0.25">
      <c r="B78" s="377"/>
      <c r="C78" s="375"/>
      <c r="D78" s="280"/>
      <c r="E78" s="20" t="s">
        <v>973</v>
      </c>
      <c r="F78" s="20" t="s">
        <v>891</v>
      </c>
      <c r="G78" s="21">
        <v>1</v>
      </c>
      <c r="H78" s="21">
        <v>0.25</v>
      </c>
      <c r="I78" s="21">
        <v>0.25</v>
      </c>
      <c r="J78" s="21">
        <v>0.25</v>
      </c>
      <c r="K78" s="21">
        <v>0.25</v>
      </c>
      <c r="L78" s="64">
        <v>0.25</v>
      </c>
      <c r="M78" s="21">
        <v>0</v>
      </c>
      <c r="N78" s="21"/>
      <c r="O78" s="22"/>
      <c r="P78" s="177">
        <f t="shared" si="3"/>
        <v>1</v>
      </c>
      <c r="Q78" s="13">
        <f t="shared" si="3"/>
        <v>0</v>
      </c>
      <c r="R78" s="14">
        <f t="shared" si="4"/>
        <v>0.25</v>
      </c>
      <c r="U78" s="15"/>
    </row>
    <row r="79" spans="2:21" ht="60.75" thickBot="1" x14ac:dyDescent="0.25">
      <c r="B79" s="377"/>
      <c r="C79" s="375"/>
      <c r="D79" s="280"/>
      <c r="E79" s="20" t="s">
        <v>974</v>
      </c>
      <c r="F79" s="20" t="s">
        <v>878</v>
      </c>
      <c r="G79" s="21">
        <v>1</v>
      </c>
      <c r="H79" s="21">
        <v>0.25</v>
      </c>
      <c r="I79" s="21">
        <v>0.25</v>
      </c>
      <c r="J79" s="21">
        <v>0.25</v>
      </c>
      <c r="K79" s="21">
        <v>0.25</v>
      </c>
      <c r="L79" s="64">
        <v>0.25</v>
      </c>
      <c r="M79" s="21">
        <v>0</v>
      </c>
      <c r="N79" s="21"/>
      <c r="O79" s="22"/>
      <c r="P79" s="177">
        <f t="shared" si="3"/>
        <v>1</v>
      </c>
      <c r="Q79" s="13">
        <f t="shared" si="3"/>
        <v>0</v>
      </c>
      <c r="R79" s="14">
        <f t="shared" si="4"/>
        <v>0.25</v>
      </c>
      <c r="U79" s="15"/>
    </row>
    <row r="80" spans="2:21" ht="60.75" thickBot="1" x14ac:dyDescent="0.25">
      <c r="B80" s="377"/>
      <c r="C80" s="375"/>
      <c r="D80" s="280"/>
      <c r="E80" s="20" t="s">
        <v>975</v>
      </c>
      <c r="F80" s="20" t="s">
        <v>976</v>
      </c>
      <c r="G80" s="25">
        <v>0.05</v>
      </c>
      <c r="H80" s="25">
        <v>0</v>
      </c>
      <c r="I80" s="25">
        <v>0.01</v>
      </c>
      <c r="J80" s="25">
        <v>0.02</v>
      </c>
      <c r="K80" s="25">
        <v>0.02</v>
      </c>
      <c r="L80" s="71">
        <v>0</v>
      </c>
      <c r="M80" s="21">
        <v>0</v>
      </c>
      <c r="N80" s="21"/>
      <c r="O80" s="22"/>
      <c r="P80" s="177" t="str">
        <f t="shared" si="3"/>
        <v>-</v>
      </c>
      <c r="Q80" s="13">
        <f t="shared" si="3"/>
        <v>0</v>
      </c>
      <c r="R80" s="14">
        <f t="shared" si="4"/>
        <v>0</v>
      </c>
      <c r="U80" s="15"/>
    </row>
    <row r="81" spans="2:21" ht="75.75" thickBot="1" x14ac:dyDescent="0.25">
      <c r="B81" s="377"/>
      <c r="C81" s="376"/>
      <c r="D81" s="281"/>
      <c r="E81" s="20" t="s">
        <v>977</v>
      </c>
      <c r="F81" s="20" t="s">
        <v>978</v>
      </c>
      <c r="G81" s="21">
        <v>100</v>
      </c>
      <c r="H81" s="21">
        <v>20</v>
      </c>
      <c r="I81" s="21">
        <v>30</v>
      </c>
      <c r="J81" s="21">
        <v>30</v>
      </c>
      <c r="K81" s="21">
        <v>20</v>
      </c>
      <c r="L81" s="64">
        <v>20</v>
      </c>
      <c r="M81" s="21">
        <v>1</v>
      </c>
      <c r="N81" s="21"/>
      <c r="O81" s="22"/>
      <c r="P81" s="177">
        <f t="shared" si="3"/>
        <v>1</v>
      </c>
      <c r="Q81" s="13">
        <f t="shared" si="3"/>
        <v>3.3333333333333333E-2</v>
      </c>
      <c r="R81" s="14">
        <f t="shared" si="4"/>
        <v>0.21</v>
      </c>
      <c r="U81" s="15"/>
    </row>
    <row r="82" spans="2:21" ht="63.75" customHeight="1" thickBot="1" x14ac:dyDescent="0.25">
      <c r="B82" s="377"/>
      <c r="C82" s="374" t="s">
        <v>1217</v>
      </c>
      <c r="D82" s="282" t="s">
        <v>1130</v>
      </c>
      <c r="E82" s="20" t="s">
        <v>979</v>
      </c>
      <c r="F82" s="20" t="s">
        <v>878</v>
      </c>
      <c r="G82" s="21">
        <v>1</v>
      </c>
      <c r="H82" s="21">
        <v>0.25</v>
      </c>
      <c r="I82" s="21">
        <v>0.25</v>
      </c>
      <c r="J82" s="21">
        <v>0.25</v>
      </c>
      <c r="K82" s="21">
        <v>0.25</v>
      </c>
      <c r="L82" s="64">
        <v>0.25</v>
      </c>
      <c r="M82" s="21">
        <v>0</v>
      </c>
      <c r="N82" s="21"/>
      <c r="O82" s="22"/>
      <c r="P82" s="177">
        <f t="shared" si="3"/>
        <v>1</v>
      </c>
      <c r="Q82" s="13">
        <f t="shared" si="3"/>
        <v>0</v>
      </c>
      <c r="R82" s="14">
        <f t="shared" si="4"/>
        <v>0.25</v>
      </c>
      <c r="U82" s="15"/>
    </row>
    <row r="83" spans="2:21" ht="63.75" customHeight="1" thickBot="1" x14ac:dyDescent="0.25">
      <c r="B83" s="377"/>
      <c r="C83" s="375"/>
      <c r="D83" s="280"/>
      <c r="E83" s="20" t="s">
        <v>980</v>
      </c>
      <c r="F83" s="20" t="s">
        <v>981</v>
      </c>
      <c r="G83" s="21">
        <v>1</v>
      </c>
      <c r="H83" s="21">
        <v>0.25</v>
      </c>
      <c r="I83" s="21">
        <v>0.25</v>
      </c>
      <c r="J83" s="21">
        <v>0.25</v>
      </c>
      <c r="K83" s="21">
        <v>0.25</v>
      </c>
      <c r="L83" s="64">
        <v>0.25</v>
      </c>
      <c r="M83" s="21">
        <v>0</v>
      </c>
      <c r="N83" s="21"/>
      <c r="O83" s="22"/>
      <c r="P83" s="177">
        <f t="shared" si="3"/>
        <v>1</v>
      </c>
      <c r="Q83" s="13">
        <f t="shared" si="3"/>
        <v>0</v>
      </c>
      <c r="R83" s="14">
        <f t="shared" si="4"/>
        <v>0.25</v>
      </c>
      <c r="U83" s="15"/>
    </row>
    <row r="84" spans="2:21" ht="63.75" customHeight="1" thickBot="1" x14ac:dyDescent="0.25">
      <c r="B84" s="377"/>
      <c r="C84" s="375"/>
      <c r="D84" s="280"/>
      <c r="E84" s="20" t="s">
        <v>982</v>
      </c>
      <c r="F84" s="20" t="s">
        <v>983</v>
      </c>
      <c r="G84" s="21">
        <v>1</v>
      </c>
      <c r="H84" s="21">
        <v>0.25</v>
      </c>
      <c r="I84" s="21">
        <v>0.25</v>
      </c>
      <c r="J84" s="21">
        <v>0.25</v>
      </c>
      <c r="K84" s="21">
        <v>0.25</v>
      </c>
      <c r="L84" s="64">
        <v>0.25</v>
      </c>
      <c r="M84" s="21">
        <v>0</v>
      </c>
      <c r="N84" s="21"/>
      <c r="O84" s="22"/>
      <c r="P84" s="177">
        <f t="shared" si="3"/>
        <v>1</v>
      </c>
      <c r="Q84" s="13">
        <f t="shared" si="3"/>
        <v>0</v>
      </c>
      <c r="R84" s="14">
        <f t="shared" si="4"/>
        <v>0.25</v>
      </c>
      <c r="U84" s="15"/>
    </row>
    <row r="85" spans="2:21" ht="63.75" customHeight="1" thickBot="1" x14ac:dyDescent="0.25">
      <c r="B85" s="377"/>
      <c r="C85" s="375"/>
      <c r="D85" s="280"/>
      <c r="E85" s="20" t="s">
        <v>984</v>
      </c>
      <c r="F85" s="20" t="s">
        <v>985</v>
      </c>
      <c r="G85" s="21">
        <v>24</v>
      </c>
      <c r="H85" s="21">
        <v>6</v>
      </c>
      <c r="I85" s="21">
        <v>6</v>
      </c>
      <c r="J85" s="21">
        <v>6</v>
      </c>
      <c r="K85" s="21">
        <v>6</v>
      </c>
      <c r="L85" s="64">
        <v>6</v>
      </c>
      <c r="M85" s="21">
        <v>0</v>
      </c>
      <c r="N85" s="21"/>
      <c r="O85" s="22"/>
      <c r="P85" s="177">
        <f t="shared" si="3"/>
        <v>1</v>
      </c>
      <c r="Q85" s="13">
        <f t="shared" si="3"/>
        <v>0</v>
      </c>
      <c r="R85" s="14">
        <f t="shared" si="4"/>
        <v>0.25</v>
      </c>
      <c r="U85" s="15"/>
    </row>
    <row r="86" spans="2:21" ht="105.75" thickBot="1" x14ac:dyDescent="0.25">
      <c r="B86" s="377"/>
      <c r="C86" s="375"/>
      <c r="D86" s="280"/>
      <c r="E86" s="20" t="s">
        <v>986</v>
      </c>
      <c r="F86" s="112" t="s">
        <v>987</v>
      </c>
      <c r="G86" s="21">
        <v>1</v>
      </c>
      <c r="H86" s="21">
        <v>0.25</v>
      </c>
      <c r="I86" s="21">
        <v>0.25</v>
      </c>
      <c r="J86" s="21">
        <v>0.25</v>
      </c>
      <c r="K86" s="21">
        <v>0.25</v>
      </c>
      <c r="L86" s="64">
        <v>0.25</v>
      </c>
      <c r="M86" s="21">
        <v>0</v>
      </c>
      <c r="N86" s="21"/>
      <c r="O86" s="22"/>
      <c r="P86" s="177">
        <f t="shared" si="3"/>
        <v>1</v>
      </c>
      <c r="Q86" s="13">
        <f t="shared" si="3"/>
        <v>0</v>
      </c>
      <c r="R86" s="14">
        <f t="shared" si="4"/>
        <v>0.25</v>
      </c>
      <c r="U86" s="15"/>
    </row>
    <row r="87" spans="2:21" ht="63.75" customHeight="1" thickBot="1" x14ac:dyDescent="0.25">
      <c r="B87" s="377"/>
      <c r="C87" s="375"/>
      <c r="D87" s="280"/>
      <c r="E87" s="20" t="s">
        <v>988</v>
      </c>
      <c r="F87" s="20" t="s">
        <v>989</v>
      </c>
      <c r="G87" s="21">
        <v>54</v>
      </c>
      <c r="H87" s="21">
        <v>9</v>
      </c>
      <c r="I87" s="21">
        <v>18</v>
      </c>
      <c r="J87" s="21">
        <v>18</v>
      </c>
      <c r="K87" s="21">
        <v>9</v>
      </c>
      <c r="L87" s="64">
        <v>9</v>
      </c>
      <c r="M87" s="21">
        <v>0</v>
      </c>
      <c r="N87" s="21"/>
      <c r="O87" s="22"/>
      <c r="P87" s="177">
        <f t="shared" si="3"/>
        <v>1</v>
      </c>
      <c r="Q87" s="13">
        <f t="shared" si="3"/>
        <v>0</v>
      </c>
      <c r="R87" s="14">
        <f t="shared" si="4"/>
        <v>0.16666666666666666</v>
      </c>
      <c r="U87" s="15"/>
    </row>
    <row r="88" spans="2:21" ht="63.75" customHeight="1" thickBot="1" x14ac:dyDescent="0.25">
      <c r="B88" s="377"/>
      <c r="C88" s="375"/>
      <c r="D88" s="280"/>
      <c r="E88" s="20" t="s">
        <v>990</v>
      </c>
      <c r="F88" s="20" t="s">
        <v>991</v>
      </c>
      <c r="G88" s="21">
        <v>4</v>
      </c>
      <c r="H88" s="21">
        <v>1</v>
      </c>
      <c r="I88" s="21">
        <v>1</v>
      </c>
      <c r="J88" s="21">
        <v>1</v>
      </c>
      <c r="K88" s="21">
        <v>1</v>
      </c>
      <c r="L88" s="64">
        <v>1</v>
      </c>
      <c r="M88" s="21">
        <v>0</v>
      </c>
      <c r="N88" s="21"/>
      <c r="O88" s="22"/>
      <c r="P88" s="177">
        <f t="shared" si="3"/>
        <v>1</v>
      </c>
      <c r="Q88" s="13">
        <f t="shared" si="3"/>
        <v>0</v>
      </c>
      <c r="R88" s="14">
        <f t="shared" si="4"/>
        <v>0.25</v>
      </c>
      <c r="U88" s="15"/>
    </row>
    <row r="89" spans="2:21" ht="90.75" thickBot="1" x14ac:dyDescent="0.25">
      <c r="B89" s="377"/>
      <c r="C89" s="375"/>
      <c r="D89" s="280"/>
      <c r="E89" s="20" t="s">
        <v>992</v>
      </c>
      <c r="F89" s="20" t="s">
        <v>993</v>
      </c>
      <c r="G89" s="21">
        <v>1</v>
      </c>
      <c r="H89" s="21">
        <v>0.25</v>
      </c>
      <c r="I89" s="21">
        <v>0.25</v>
      </c>
      <c r="J89" s="21">
        <v>0.25</v>
      </c>
      <c r="K89" s="21">
        <v>0.25</v>
      </c>
      <c r="L89" s="64">
        <v>0.25</v>
      </c>
      <c r="M89" s="21">
        <v>0</v>
      </c>
      <c r="N89" s="21"/>
      <c r="O89" s="22"/>
      <c r="P89" s="177">
        <f t="shared" si="3"/>
        <v>1</v>
      </c>
      <c r="Q89" s="13">
        <f t="shared" si="3"/>
        <v>0</v>
      </c>
      <c r="R89" s="14">
        <f t="shared" si="4"/>
        <v>0.25</v>
      </c>
      <c r="U89" s="15"/>
    </row>
    <row r="90" spans="2:21" ht="75.75" thickBot="1" x14ac:dyDescent="0.25">
      <c r="B90" s="377"/>
      <c r="C90" s="375"/>
      <c r="D90" s="280"/>
      <c r="E90" s="20" t="s">
        <v>994</v>
      </c>
      <c r="F90" s="20" t="s">
        <v>995</v>
      </c>
      <c r="G90" s="21">
        <v>1</v>
      </c>
      <c r="H90" s="21">
        <v>0.25</v>
      </c>
      <c r="I90" s="21">
        <v>0.25</v>
      </c>
      <c r="J90" s="21">
        <v>0.25</v>
      </c>
      <c r="K90" s="21">
        <v>0.25</v>
      </c>
      <c r="L90" s="64">
        <v>0.25</v>
      </c>
      <c r="M90" s="21">
        <v>0</v>
      </c>
      <c r="N90" s="21"/>
      <c r="O90" s="22"/>
      <c r="P90" s="177">
        <f t="shared" si="3"/>
        <v>1</v>
      </c>
      <c r="Q90" s="13">
        <f t="shared" si="3"/>
        <v>0</v>
      </c>
      <c r="R90" s="14">
        <f t="shared" si="4"/>
        <v>0.25</v>
      </c>
      <c r="U90" s="15"/>
    </row>
    <row r="91" spans="2:21" ht="63.75" customHeight="1" thickBot="1" x14ac:dyDescent="0.25">
      <c r="B91" s="377"/>
      <c r="C91" s="375"/>
      <c r="D91" s="280"/>
      <c r="E91" s="20" t="s">
        <v>996</v>
      </c>
      <c r="F91" s="20" t="s">
        <v>997</v>
      </c>
      <c r="G91" s="24">
        <v>1</v>
      </c>
      <c r="H91" s="24">
        <v>0</v>
      </c>
      <c r="I91" s="24">
        <v>0.25</v>
      </c>
      <c r="J91" s="24">
        <v>0.75</v>
      </c>
      <c r="K91" s="24">
        <v>1</v>
      </c>
      <c r="L91" s="71">
        <v>0</v>
      </c>
      <c r="M91" s="21">
        <v>0</v>
      </c>
      <c r="N91" s="21"/>
      <c r="O91" s="22"/>
      <c r="P91" s="177" t="str">
        <f t="shared" si="3"/>
        <v>-</v>
      </c>
      <c r="Q91" s="13">
        <f t="shared" si="3"/>
        <v>0</v>
      </c>
      <c r="R91" s="14">
        <f t="shared" si="4"/>
        <v>0</v>
      </c>
      <c r="U91" s="15"/>
    </row>
    <row r="92" spans="2:21" ht="63.75" customHeight="1" thickBot="1" x14ac:dyDescent="0.25">
      <c r="B92" s="377"/>
      <c r="C92" s="375"/>
      <c r="D92" s="280"/>
      <c r="E92" s="20" t="s">
        <v>998</v>
      </c>
      <c r="F92" s="20" t="s">
        <v>989</v>
      </c>
      <c r="G92" s="21">
        <v>64</v>
      </c>
      <c r="H92" s="21">
        <v>16</v>
      </c>
      <c r="I92" s="21">
        <v>16</v>
      </c>
      <c r="J92" s="21">
        <v>16</v>
      </c>
      <c r="K92" s="21">
        <v>16</v>
      </c>
      <c r="L92" s="64">
        <v>16</v>
      </c>
      <c r="M92" s="21">
        <v>0</v>
      </c>
      <c r="N92" s="21"/>
      <c r="O92" s="22"/>
      <c r="P92" s="177">
        <f t="shared" si="3"/>
        <v>1</v>
      </c>
      <c r="Q92" s="13">
        <f t="shared" si="3"/>
        <v>0</v>
      </c>
      <c r="R92" s="14">
        <f t="shared" si="4"/>
        <v>0.25</v>
      </c>
      <c r="U92" s="15"/>
    </row>
    <row r="93" spans="2:21" ht="90.75" thickBot="1" x14ac:dyDescent="0.25">
      <c r="B93" s="377"/>
      <c r="C93" s="375"/>
      <c r="D93" s="280"/>
      <c r="E93" s="20" t="s">
        <v>999</v>
      </c>
      <c r="F93" s="20" t="s">
        <v>1000</v>
      </c>
      <c r="G93" s="21">
        <v>2</v>
      </c>
      <c r="H93" s="21">
        <v>0</v>
      </c>
      <c r="I93" s="21">
        <v>1</v>
      </c>
      <c r="J93" s="21">
        <v>1</v>
      </c>
      <c r="K93" s="21">
        <v>0</v>
      </c>
      <c r="L93" s="64">
        <v>0</v>
      </c>
      <c r="M93" s="21">
        <v>0</v>
      </c>
      <c r="N93" s="21"/>
      <c r="O93" s="22"/>
      <c r="P93" s="177" t="str">
        <f t="shared" si="3"/>
        <v>-</v>
      </c>
      <c r="Q93" s="13">
        <f t="shared" si="3"/>
        <v>0</v>
      </c>
      <c r="R93" s="14">
        <f t="shared" si="4"/>
        <v>0</v>
      </c>
      <c r="U93" s="15"/>
    </row>
    <row r="94" spans="2:21" ht="135.75" thickBot="1" x14ac:dyDescent="0.25">
      <c r="B94" s="377"/>
      <c r="C94" s="375"/>
      <c r="D94" s="280"/>
      <c r="E94" s="20" t="s">
        <v>1001</v>
      </c>
      <c r="F94" s="20" t="s">
        <v>1002</v>
      </c>
      <c r="G94" s="21">
        <v>76</v>
      </c>
      <c r="H94" s="21">
        <v>19</v>
      </c>
      <c r="I94" s="21">
        <v>19</v>
      </c>
      <c r="J94" s="21">
        <v>19</v>
      </c>
      <c r="K94" s="21">
        <v>19</v>
      </c>
      <c r="L94" s="64">
        <v>19</v>
      </c>
      <c r="M94" s="21">
        <v>0</v>
      </c>
      <c r="N94" s="21"/>
      <c r="O94" s="22"/>
      <c r="P94" s="177">
        <f t="shared" si="3"/>
        <v>1</v>
      </c>
      <c r="Q94" s="13">
        <f t="shared" si="3"/>
        <v>0</v>
      </c>
      <c r="R94" s="14">
        <f t="shared" si="4"/>
        <v>0.25</v>
      </c>
      <c r="U94" s="15"/>
    </row>
    <row r="95" spans="2:21" ht="120.75" thickBot="1" x14ac:dyDescent="0.25">
      <c r="B95" s="377"/>
      <c r="C95" s="375"/>
      <c r="D95" s="280"/>
      <c r="E95" s="20" t="s">
        <v>1003</v>
      </c>
      <c r="F95" s="20" t="s">
        <v>1004</v>
      </c>
      <c r="G95" s="21">
        <v>1</v>
      </c>
      <c r="H95" s="21">
        <v>0.25</v>
      </c>
      <c r="I95" s="21">
        <v>0.25</v>
      </c>
      <c r="J95" s="21">
        <v>0.25</v>
      </c>
      <c r="K95" s="21">
        <v>0.25</v>
      </c>
      <c r="L95" s="64">
        <v>0.25</v>
      </c>
      <c r="M95" s="21">
        <v>0</v>
      </c>
      <c r="N95" s="21"/>
      <c r="O95" s="22"/>
      <c r="P95" s="177">
        <f t="shared" si="3"/>
        <v>1</v>
      </c>
      <c r="Q95" s="13">
        <f t="shared" si="3"/>
        <v>0</v>
      </c>
      <c r="R95" s="14">
        <f t="shared" si="4"/>
        <v>0.25</v>
      </c>
      <c r="U95" s="15"/>
    </row>
    <row r="96" spans="2:21" ht="63.75" customHeight="1" thickBot="1" x14ac:dyDescent="0.25">
      <c r="B96" s="377"/>
      <c r="C96" s="375"/>
      <c r="D96" s="280"/>
      <c r="E96" s="20" t="s">
        <v>1005</v>
      </c>
      <c r="F96" s="20" t="s">
        <v>1006</v>
      </c>
      <c r="G96" s="21">
        <v>64</v>
      </c>
      <c r="H96" s="21">
        <v>16</v>
      </c>
      <c r="I96" s="21">
        <v>16</v>
      </c>
      <c r="J96" s="21">
        <v>16</v>
      </c>
      <c r="K96" s="21">
        <v>16</v>
      </c>
      <c r="L96" s="64">
        <v>16</v>
      </c>
      <c r="M96" s="21">
        <v>0</v>
      </c>
      <c r="N96" s="21"/>
      <c r="O96" s="22"/>
      <c r="P96" s="177">
        <f t="shared" si="3"/>
        <v>1</v>
      </c>
      <c r="Q96" s="13">
        <f t="shared" si="3"/>
        <v>0</v>
      </c>
      <c r="R96" s="14">
        <f t="shared" si="4"/>
        <v>0.25</v>
      </c>
      <c r="U96" s="15"/>
    </row>
    <row r="97" spans="2:21" ht="120.75" thickBot="1" x14ac:dyDescent="0.25">
      <c r="B97" s="377"/>
      <c r="C97" s="375"/>
      <c r="D97" s="280"/>
      <c r="E97" s="20" t="s">
        <v>1007</v>
      </c>
      <c r="F97" s="20" t="s">
        <v>1008</v>
      </c>
      <c r="G97" s="21">
        <v>2</v>
      </c>
      <c r="H97" s="21">
        <v>0</v>
      </c>
      <c r="I97" s="21">
        <v>1</v>
      </c>
      <c r="J97" s="21">
        <v>1</v>
      </c>
      <c r="K97" s="21">
        <v>0</v>
      </c>
      <c r="L97" s="64">
        <v>0</v>
      </c>
      <c r="M97" s="21">
        <v>0</v>
      </c>
      <c r="N97" s="21"/>
      <c r="O97" s="22"/>
      <c r="P97" s="177" t="str">
        <f t="shared" si="3"/>
        <v>-</v>
      </c>
      <c r="Q97" s="13">
        <f t="shared" si="3"/>
        <v>0</v>
      </c>
      <c r="R97" s="14">
        <f t="shared" si="4"/>
        <v>0</v>
      </c>
      <c r="U97" s="15"/>
    </row>
    <row r="98" spans="2:21" ht="90.75" thickBot="1" x14ac:dyDescent="0.25">
      <c r="B98" s="377"/>
      <c r="C98" s="375"/>
      <c r="D98" s="280"/>
      <c r="E98" s="20" t="s">
        <v>1009</v>
      </c>
      <c r="F98" s="20" t="s">
        <v>1006</v>
      </c>
      <c r="G98" s="21">
        <v>64</v>
      </c>
      <c r="H98" s="21">
        <v>16</v>
      </c>
      <c r="I98" s="21">
        <v>16</v>
      </c>
      <c r="J98" s="21">
        <v>16</v>
      </c>
      <c r="K98" s="21">
        <v>16</v>
      </c>
      <c r="L98" s="64">
        <v>16</v>
      </c>
      <c r="M98" s="21">
        <v>0</v>
      </c>
      <c r="N98" s="21"/>
      <c r="O98" s="22"/>
      <c r="P98" s="177">
        <f t="shared" si="3"/>
        <v>1</v>
      </c>
      <c r="Q98" s="13">
        <f t="shared" si="3"/>
        <v>0</v>
      </c>
      <c r="R98" s="14">
        <f t="shared" si="4"/>
        <v>0.25</v>
      </c>
      <c r="U98" s="15"/>
    </row>
    <row r="99" spans="2:21" ht="75.75" thickBot="1" x14ac:dyDescent="0.25">
      <c r="B99" s="377"/>
      <c r="C99" s="375"/>
      <c r="D99" s="280"/>
      <c r="E99" s="20" t="s">
        <v>1010</v>
      </c>
      <c r="F99" s="20" t="s">
        <v>886</v>
      </c>
      <c r="G99" s="21">
        <v>1</v>
      </c>
      <c r="H99" s="21">
        <v>0.25</v>
      </c>
      <c r="I99" s="21">
        <v>0.25</v>
      </c>
      <c r="J99" s="21">
        <v>0.25</v>
      </c>
      <c r="K99" s="21">
        <v>0.25</v>
      </c>
      <c r="L99" s="64">
        <v>0.25</v>
      </c>
      <c r="M99" s="21">
        <v>0</v>
      </c>
      <c r="N99" s="21"/>
      <c r="O99" s="22"/>
      <c r="P99" s="177">
        <f t="shared" si="3"/>
        <v>1</v>
      </c>
      <c r="Q99" s="13">
        <f t="shared" si="3"/>
        <v>0</v>
      </c>
      <c r="R99" s="14">
        <f t="shared" si="4"/>
        <v>0.25</v>
      </c>
      <c r="U99" s="15"/>
    </row>
    <row r="100" spans="2:21" ht="63.75" customHeight="1" thickBot="1" x14ac:dyDescent="0.25">
      <c r="B100" s="377"/>
      <c r="C100" s="375"/>
      <c r="D100" s="280"/>
      <c r="E100" s="20" t="s">
        <v>1011</v>
      </c>
      <c r="F100" s="20" t="s">
        <v>1012</v>
      </c>
      <c r="G100" s="21">
        <v>1</v>
      </c>
      <c r="H100" s="21">
        <v>0.25</v>
      </c>
      <c r="I100" s="21">
        <v>0.25</v>
      </c>
      <c r="J100" s="21">
        <v>0.25</v>
      </c>
      <c r="K100" s="21">
        <v>0.25</v>
      </c>
      <c r="L100" s="64">
        <v>0.25</v>
      </c>
      <c r="M100" s="21">
        <v>0</v>
      </c>
      <c r="N100" s="21"/>
      <c r="O100" s="22"/>
      <c r="P100" s="177">
        <f t="shared" ref="P100:Q131" si="5">IF(H100=0,"-",IF((L100/H100)&lt;=1,(L100/H100),1))</f>
        <v>1</v>
      </c>
      <c r="Q100" s="13">
        <f t="shared" si="5"/>
        <v>0</v>
      </c>
      <c r="R100" s="14">
        <f t="shared" si="4"/>
        <v>0.25</v>
      </c>
      <c r="U100" s="15"/>
    </row>
    <row r="101" spans="2:21" ht="75.75" thickBot="1" x14ac:dyDescent="0.25">
      <c r="B101" s="377"/>
      <c r="C101" s="375"/>
      <c r="D101" s="280"/>
      <c r="E101" s="20" t="s">
        <v>1013</v>
      </c>
      <c r="F101" s="20" t="s">
        <v>170</v>
      </c>
      <c r="G101" s="21">
        <v>1</v>
      </c>
      <c r="H101" s="21">
        <v>0.25</v>
      </c>
      <c r="I101" s="21">
        <v>0.25</v>
      </c>
      <c r="J101" s="21">
        <v>0.25</v>
      </c>
      <c r="K101" s="21">
        <v>0.25</v>
      </c>
      <c r="L101" s="64">
        <v>0.25</v>
      </c>
      <c r="M101" s="21">
        <v>0</v>
      </c>
      <c r="N101" s="21"/>
      <c r="O101" s="22"/>
      <c r="P101" s="177">
        <f t="shared" si="5"/>
        <v>1</v>
      </c>
      <c r="Q101" s="13">
        <f t="shared" si="5"/>
        <v>0</v>
      </c>
      <c r="R101" s="14">
        <f t="shared" si="4"/>
        <v>0.25</v>
      </c>
      <c r="U101" s="15"/>
    </row>
    <row r="102" spans="2:21" ht="135.75" thickBot="1" x14ac:dyDescent="0.25">
      <c r="B102" s="377"/>
      <c r="C102" s="375"/>
      <c r="D102" s="280"/>
      <c r="E102" s="20" t="s">
        <v>1014</v>
      </c>
      <c r="F102" s="20" t="s">
        <v>1014</v>
      </c>
      <c r="G102" s="21">
        <v>1</v>
      </c>
      <c r="H102" s="21">
        <v>0.25</v>
      </c>
      <c r="I102" s="21">
        <v>0.25</v>
      </c>
      <c r="J102" s="21">
        <v>0.25</v>
      </c>
      <c r="K102" s="21">
        <v>0.25</v>
      </c>
      <c r="L102" s="64">
        <v>0.25</v>
      </c>
      <c r="M102" s="21">
        <v>0</v>
      </c>
      <c r="N102" s="21"/>
      <c r="O102" s="22"/>
      <c r="P102" s="177">
        <f t="shared" si="5"/>
        <v>1</v>
      </c>
      <c r="Q102" s="13">
        <f t="shared" si="5"/>
        <v>0</v>
      </c>
      <c r="R102" s="14">
        <f t="shared" si="4"/>
        <v>0.25</v>
      </c>
      <c r="U102" s="15"/>
    </row>
    <row r="103" spans="2:21" ht="75.75" thickBot="1" x14ac:dyDescent="0.25">
      <c r="B103" s="377"/>
      <c r="C103" s="375"/>
      <c r="D103" s="280"/>
      <c r="E103" s="20" t="s">
        <v>1015</v>
      </c>
      <c r="F103" s="20" t="s">
        <v>1016</v>
      </c>
      <c r="G103" s="21">
        <v>1</v>
      </c>
      <c r="H103" s="21">
        <v>0.25</v>
      </c>
      <c r="I103" s="21">
        <v>0.25</v>
      </c>
      <c r="J103" s="21">
        <v>0.25</v>
      </c>
      <c r="K103" s="21">
        <v>0.25</v>
      </c>
      <c r="L103" s="64">
        <v>0.25</v>
      </c>
      <c r="M103" s="21">
        <v>0</v>
      </c>
      <c r="N103" s="21"/>
      <c r="O103" s="22"/>
      <c r="P103" s="177">
        <f t="shared" si="5"/>
        <v>1</v>
      </c>
      <c r="Q103" s="13">
        <f t="shared" si="5"/>
        <v>0</v>
      </c>
      <c r="R103" s="14">
        <f t="shared" si="4"/>
        <v>0.25</v>
      </c>
      <c r="U103" s="15"/>
    </row>
    <row r="104" spans="2:21" ht="63.75" customHeight="1" thickBot="1" x14ac:dyDescent="0.25">
      <c r="B104" s="377"/>
      <c r="C104" s="375"/>
      <c r="D104" s="280"/>
      <c r="E104" s="20" t="s">
        <v>1017</v>
      </c>
      <c r="F104" s="20" t="s">
        <v>842</v>
      </c>
      <c r="G104" s="21">
        <v>1</v>
      </c>
      <c r="H104" s="21">
        <v>0.25</v>
      </c>
      <c r="I104" s="21">
        <v>0.25</v>
      </c>
      <c r="J104" s="21">
        <v>0.25</v>
      </c>
      <c r="K104" s="21">
        <v>0.25</v>
      </c>
      <c r="L104" s="64">
        <v>0.25</v>
      </c>
      <c r="M104" s="21">
        <v>0</v>
      </c>
      <c r="N104" s="21"/>
      <c r="O104" s="22"/>
      <c r="P104" s="177">
        <f t="shared" si="5"/>
        <v>1</v>
      </c>
      <c r="Q104" s="13">
        <f t="shared" si="5"/>
        <v>0</v>
      </c>
      <c r="R104" s="14">
        <f t="shared" si="4"/>
        <v>0.25</v>
      </c>
      <c r="U104" s="15"/>
    </row>
    <row r="105" spans="2:21" ht="63.75" customHeight="1" thickBot="1" x14ac:dyDescent="0.25">
      <c r="B105" s="377"/>
      <c r="C105" s="375"/>
      <c r="D105" s="280"/>
      <c r="E105" s="20" t="s">
        <v>1018</v>
      </c>
      <c r="F105" s="20" t="s">
        <v>1019</v>
      </c>
      <c r="G105" s="25">
        <v>1</v>
      </c>
      <c r="H105" s="25">
        <v>0.25</v>
      </c>
      <c r="I105" s="25">
        <v>0.25</v>
      </c>
      <c r="J105" s="25">
        <v>0.25</v>
      </c>
      <c r="K105" s="25">
        <v>0.25</v>
      </c>
      <c r="L105" s="69">
        <v>0.25</v>
      </c>
      <c r="M105" s="25">
        <v>0</v>
      </c>
      <c r="N105" s="21"/>
      <c r="O105" s="22"/>
      <c r="P105" s="177">
        <f t="shared" si="5"/>
        <v>1</v>
      </c>
      <c r="Q105" s="13">
        <f t="shared" si="5"/>
        <v>0</v>
      </c>
      <c r="R105" s="14">
        <f t="shared" si="4"/>
        <v>0.25</v>
      </c>
      <c r="U105" s="15"/>
    </row>
    <row r="106" spans="2:21" ht="63.75" customHeight="1" thickBot="1" x14ac:dyDescent="0.25">
      <c r="B106" s="377"/>
      <c r="C106" s="375"/>
      <c r="D106" s="280"/>
      <c r="E106" s="20" t="s">
        <v>1020</v>
      </c>
      <c r="F106" s="20" t="s">
        <v>1021</v>
      </c>
      <c r="G106" s="25">
        <v>1</v>
      </c>
      <c r="H106" s="25">
        <v>0.25</v>
      </c>
      <c r="I106" s="25">
        <v>0.25</v>
      </c>
      <c r="J106" s="25">
        <v>0.25</v>
      </c>
      <c r="K106" s="25">
        <v>0.25</v>
      </c>
      <c r="L106" s="71">
        <v>0.2</v>
      </c>
      <c r="M106" s="25">
        <v>0</v>
      </c>
      <c r="N106" s="21"/>
      <c r="O106" s="22"/>
      <c r="P106" s="177">
        <f t="shared" si="5"/>
        <v>0.8</v>
      </c>
      <c r="Q106" s="13">
        <f t="shared" si="5"/>
        <v>0</v>
      </c>
      <c r="R106" s="14">
        <f t="shared" si="4"/>
        <v>0.2</v>
      </c>
      <c r="U106" s="15"/>
    </row>
    <row r="107" spans="2:21" ht="105.75" thickBot="1" x14ac:dyDescent="0.25">
      <c r="B107" s="377"/>
      <c r="C107" s="375"/>
      <c r="D107" s="280"/>
      <c r="E107" s="20" t="s">
        <v>1022</v>
      </c>
      <c r="F107" s="20" t="s">
        <v>1023</v>
      </c>
      <c r="G107" s="21">
        <v>4</v>
      </c>
      <c r="H107" s="21">
        <v>1</v>
      </c>
      <c r="I107" s="21">
        <v>1</v>
      </c>
      <c r="J107" s="21">
        <v>1</v>
      </c>
      <c r="K107" s="21">
        <v>1</v>
      </c>
      <c r="L107" s="64">
        <v>1</v>
      </c>
      <c r="M107" s="21">
        <v>0</v>
      </c>
      <c r="N107" s="21"/>
      <c r="O107" s="22"/>
      <c r="P107" s="177">
        <f t="shared" si="5"/>
        <v>1</v>
      </c>
      <c r="Q107" s="13">
        <f t="shared" si="5"/>
        <v>0</v>
      </c>
      <c r="R107" s="14">
        <f t="shared" si="4"/>
        <v>0.25</v>
      </c>
      <c r="U107" s="15"/>
    </row>
    <row r="108" spans="2:21" ht="105.75" thickBot="1" x14ac:dyDescent="0.25">
      <c r="B108" s="377"/>
      <c r="C108" s="375"/>
      <c r="D108" s="280"/>
      <c r="E108" s="20" t="s">
        <v>1024</v>
      </c>
      <c r="F108" s="20" t="s">
        <v>878</v>
      </c>
      <c r="G108" s="21">
        <v>1</v>
      </c>
      <c r="H108" s="21"/>
      <c r="I108" s="21">
        <v>0.5</v>
      </c>
      <c r="J108" s="21">
        <v>0.25</v>
      </c>
      <c r="K108" s="21">
        <v>0.25</v>
      </c>
      <c r="L108" s="64">
        <v>0</v>
      </c>
      <c r="M108" s="21">
        <v>0</v>
      </c>
      <c r="N108" s="21"/>
      <c r="O108" s="22"/>
      <c r="P108" s="177" t="str">
        <f t="shared" si="5"/>
        <v>-</v>
      </c>
      <c r="Q108" s="13">
        <f t="shared" si="5"/>
        <v>0</v>
      </c>
      <c r="R108" s="14">
        <f t="shared" si="4"/>
        <v>0</v>
      </c>
      <c r="U108" s="15"/>
    </row>
    <row r="109" spans="2:21" ht="63.75" customHeight="1" thickBot="1" x14ac:dyDescent="0.25">
      <c r="B109" s="377"/>
      <c r="C109" s="375"/>
      <c r="D109" s="280"/>
      <c r="E109" s="20" t="s">
        <v>1025</v>
      </c>
      <c r="F109" s="20" t="s">
        <v>1026</v>
      </c>
      <c r="G109" s="21">
        <v>4</v>
      </c>
      <c r="H109" s="21">
        <v>1</v>
      </c>
      <c r="I109" s="21">
        <v>1</v>
      </c>
      <c r="J109" s="21">
        <v>1</v>
      </c>
      <c r="K109" s="21">
        <v>1</v>
      </c>
      <c r="L109" s="64">
        <v>1</v>
      </c>
      <c r="M109" s="21">
        <v>0</v>
      </c>
      <c r="N109" s="21"/>
      <c r="O109" s="22"/>
      <c r="P109" s="177">
        <f t="shared" si="5"/>
        <v>1</v>
      </c>
      <c r="Q109" s="13">
        <f t="shared" si="5"/>
        <v>0</v>
      </c>
      <c r="R109" s="14">
        <f t="shared" si="4"/>
        <v>0.25</v>
      </c>
      <c r="U109" s="15"/>
    </row>
    <row r="110" spans="2:21" ht="63.75" customHeight="1" thickBot="1" x14ac:dyDescent="0.25">
      <c r="B110" s="377"/>
      <c r="C110" s="376"/>
      <c r="D110" s="281"/>
      <c r="E110" s="20" t="s">
        <v>1027</v>
      </c>
      <c r="F110" s="20" t="s">
        <v>571</v>
      </c>
      <c r="G110" s="21">
        <v>1</v>
      </c>
      <c r="H110" s="21">
        <v>0.25</v>
      </c>
      <c r="I110" s="21">
        <v>0.25</v>
      </c>
      <c r="J110" s="21">
        <v>0.25</v>
      </c>
      <c r="K110" s="21">
        <v>0.25</v>
      </c>
      <c r="L110" s="64">
        <v>0.25</v>
      </c>
      <c r="M110" s="21">
        <v>0</v>
      </c>
      <c r="N110" s="21"/>
      <c r="O110" s="22"/>
      <c r="P110" s="177">
        <f t="shared" si="5"/>
        <v>1</v>
      </c>
      <c r="Q110" s="13">
        <f t="shared" si="5"/>
        <v>0</v>
      </c>
      <c r="R110" s="14">
        <f t="shared" si="4"/>
        <v>0.25</v>
      </c>
      <c r="U110" s="15"/>
    </row>
    <row r="111" spans="2:21" ht="60.75" thickBot="1" x14ac:dyDescent="0.25">
      <c r="B111" s="377"/>
      <c r="C111" s="374" t="s">
        <v>1217</v>
      </c>
      <c r="D111" s="282" t="s">
        <v>1131</v>
      </c>
      <c r="E111" s="20" t="s">
        <v>1028</v>
      </c>
      <c r="F111" s="20" t="s">
        <v>433</v>
      </c>
      <c r="G111" s="21">
        <v>1</v>
      </c>
      <c r="H111" s="21">
        <v>0.25</v>
      </c>
      <c r="I111" s="21">
        <v>0.25</v>
      </c>
      <c r="J111" s="21">
        <v>0.25</v>
      </c>
      <c r="K111" s="21">
        <v>0.25</v>
      </c>
      <c r="L111" s="64">
        <v>0.25</v>
      </c>
      <c r="M111" s="21">
        <v>0</v>
      </c>
      <c r="N111" s="21"/>
      <c r="O111" s="22"/>
      <c r="P111" s="177">
        <f t="shared" si="5"/>
        <v>1</v>
      </c>
      <c r="Q111" s="13">
        <f t="shared" si="5"/>
        <v>0</v>
      </c>
      <c r="R111" s="14">
        <f t="shared" si="4"/>
        <v>0.25</v>
      </c>
      <c r="U111" s="15"/>
    </row>
    <row r="112" spans="2:21" ht="75.75" thickBot="1" x14ac:dyDescent="0.25">
      <c r="B112" s="377"/>
      <c r="C112" s="375"/>
      <c r="D112" s="280"/>
      <c r="E112" s="20" t="s">
        <v>1029</v>
      </c>
      <c r="F112" s="20" t="s">
        <v>1030</v>
      </c>
      <c r="G112" s="21">
        <v>4</v>
      </c>
      <c r="H112" s="21">
        <v>1</v>
      </c>
      <c r="I112" s="21">
        <v>1</v>
      </c>
      <c r="J112" s="21">
        <v>1</v>
      </c>
      <c r="K112" s="21">
        <v>1</v>
      </c>
      <c r="L112" s="64">
        <v>1</v>
      </c>
      <c r="M112" s="21">
        <v>0</v>
      </c>
      <c r="N112" s="21"/>
      <c r="O112" s="22"/>
      <c r="P112" s="177">
        <f t="shared" si="5"/>
        <v>1</v>
      </c>
      <c r="Q112" s="265">
        <f t="shared" si="5"/>
        <v>0</v>
      </c>
      <c r="R112" s="14">
        <f t="shared" si="4"/>
        <v>0.25</v>
      </c>
      <c r="U112" s="15"/>
    </row>
    <row r="113" spans="2:21" ht="105.75" thickBot="1" x14ac:dyDescent="0.25">
      <c r="B113" s="377"/>
      <c r="C113" s="375"/>
      <c r="D113" s="280"/>
      <c r="E113" s="20" t="s">
        <v>1031</v>
      </c>
      <c r="F113" s="20" t="s">
        <v>433</v>
      </c>
      <c r="G113" s="21">
        <v>1</v>
      </c>
      <c r="H113" s="21">
        <v>0.25</v>
      </c>
      <c r="I113" s="21">
        <v>0.25</v>
      </c>
      <c r="J113" s="21">
        <v>0.25</v>
      </c>
      <c r="K113" s="21">
        <v>0.25</v>
      </c>
      <c r="L113" s="64">
        <v>0.25</v>
      </c>
      <c r="M113" s="21">
        <v>0</v>
      </c>
      <c r="N113" s="21"/>
      <c r="O113" s="22"/>
      <c r="P113" s="177">
        <f t="shared" si="5"/>
        <v>1</v>
      </c>
      <c r="Q113" s="13">
        <f t="shared" si="5"/>
        <v>0</v>
      </c>
      <c r="R113" s="14">
        <f t="shared" si="4"/>
        <v>0.25</v>
      </c>
      <c r="U113" s="15"/>
    </row>
    <row r="114" spans="2:21" ht="32.25" customHeight="1" thickBot="1" x14ac:dyDescent="0.25">
      <c r="B114" s="377"/>
      <c r="C114" s="375"/>
      <c r="D114" s="280"/>
      <c r="E114" s="20" t="s">
        <v>1032</v>
      </c>
      <c r="F114" s="20" t="s">
        <v>1033</v>
      </c>
      <c r="G114" s="21">
        <v>8</v>
      </c>
      <c r="H114" s="21">
        <v>1</v>
      </c>
      <c r="I114" s="21">
        <v>3</v>
      </c>
      <c r="J114" s="21">
        <v>3</v>
      </c>
      <c r="K114" s="21">
        <v>1</v>
      </c>
      <c r="L114" s="64">
        <v>1</v>
      </c>
      <c r="M114" s="21">
        <v>0</v>
      </c>
      <c r="N114" s="21"/>
      <c r="O114" s="22"/>
      <c r="P114" s="177">
        <f t="shared" si="5"/>
        <v>1</v>
      </c>
      <c r="Q114" s="13">
        <f t="shared" si="5"/>
        <v>0</v>
      </c>
      <c r="R114" s="14">
        <f t="shared" si="4"/>
        <v>0.125</v>
      </c>
      <c r="U114" s="15"/>
    </row>
    <row r="115" spans="2:21" ht="75.75" thickBot="1" x14ac:dyDescent="0.25">
      <c r="B115" s="377"/>
      <c r="C115" s="375"/>
      <c r="D115" s="280"/>
      <c r="E115" s="20" t="s">
        <v>1034</v>
      </c>
      <c r="F115" s="20" t="s">
        <v>1035</v>
      </c>
      <c r="G115" s="21">
        <v>172</v>
      </c>
      <c r="H115" s="21">
        <v>28</v>
      </c>
      <c r="I115" s="21">
        <v>48</v>
      </c>
      <c r="J115" s="21">
        <v>48</v>
      </c>
      <c r="K115" s="21">
        <v>48</v>
      </c>
      <c r="L115" s="64">
        <v>28</v>
      </c>
      <c r="M115" s="21">
        <v>0</v>
      </c>
      <c r="N115" s="21"/>
      <c r="O115" s="22"/>
      <c r="P115" s="177">
        <f t="shared" si="5"/>
        <v>1</v>
      </c>
      <c r="Q115" s="13">
        <f t="shared" si="5"/>
        <v>0</v>
      </c>
      <c r="R115" s="14">
        <f t="shared" si="4"/>
        <v>0.16279069767441862</v>
      </c>
      <c r="U115" s="15"/>
    </row>
    <row r="116" spans="2:21" ht="60.75" thickBot="1" x14ac:dyDescent="0.25">
      <c r="B116" s="377"/>
      <c r="C116" s="375"/>
      <c r="D116" s="280"/>
      <c r="E116" s="20" t="s">
        <v>1036</v>
      </c>
      <c r="F116" s="20" t="s">
        <v>1037</v>
      </c>
      <c r="G116" s="25">
        <v>1</v>
      </c>
      <c r="H116" s="25">
        <v>0.25</v>
      </c>
      <c r="I116" s="25">
        <v>0.25</v>
      </c>
      <c r="J116" s="25">
        <v>0.25</v>
      </c>
      <c r="K116" s="25">
        <v>0.25</v>
      </c>
      <c r="L116" s="69">
        <v>0.25</v>
      </c>
      <c r="M116" s="21">
        <v>0</v>
      </c>
      <c r="N116" s="21"/>
      <c r="O116" s="22"/>
      <c r="P116" s="177">
        <f t="shared" si="5"/>
        <v>1</v>
      </c>
      <c r="Q116" s="13">
        <f t="shared" si="5"/>
        <v>0</v>
      </c>
      <c r="R116" s="14">
        <f t="shared" si="4"/>
        <v>0.25</v>
      </c>
      <c r="U116" s="15"/>
    </row>
    <row r="117" spans="2:21" ht="60.75" thickBot="1" x14ac:dyDescent="0.25">
      <c r="B117" s="377"/>
      <c r="C117" s="375"/>
      <c r="D117" s="280"/>
      <c r="E117" s="20" t="s">
        <v>1038</v>
      </c>
      <c r="F117" s="20" t="s">
        <v>1039</v>
      </c>
      <c r="G117" s="21">
        <v>64</v>
      </c>
      <c r="H117" s="21">
        <v>16</v>
      </c>
      <c r="I117" s="21">
        <v>16</v>
      </c>
      <c r="J117" s="21">
        <v>16</v>
      </c>
      <c r="K117" s="21">
        <v>16</v>
      </c>
      <c r="L117" s="64">
        <v>16</v>
      </c>
      <c r="M117" s="21">
        <v>0</v>
      </c>
      <c r="N117" s="21"/>
      <c r="O117" s="22"/>
      <c r="P117" s="177">
        <f t="shared" si="5"/>
        <v>1</v>
      </c>
      <c r="Q117" s="13">
        <f t="shared" si="5"/>
        <v>0</v>
      </c>
      <c r="R117" s="14">
        <f t="shared" si="4"/>
        <v>0.25</v>
      </c>
      <c r="U117" s="15"/>
    </row>
    <row r="118" spans="2:21" ht="45.75" thickBot="1" x14ac:dyDescent="0.25">
      <c r="B118" s="377"/>
      <c r="C118" s="375"/>
      <c r="D118" s="280"/>
      <c r="E118" s="20" t="s">
        <v>1040</v>
      </c>
      <c r="F118" s="20" t="s">
        <v>1041</v>
      </c>
      <c r="G118" s="21">
        <v>136</v>
      </c>
      <c r="H118" s="21">
        <v>24</v>
      </c>
      <c r="I118" s="21">
        <v>44</v>
      </c>
      <c r="J118" s="21">
        <v>44</v>
      </c>
      <c r="K118" s="21">
        <v>24</v>
      </c>
      <c r="L118" s="64">
        <v>24</v>
      </c>
      <c r="M118" s="21">
        <v>0</v>
      </c>
      <c r="N118" s="21"/>
      <c r="O118" s="22"/>
      <c r="P118" s="177">
        <f t="shared" si="5"/>
        <v>1</v>
      </c>
      <c r="Q118" s="13">
        <f t="shared" si="5"/>
        <v>0</v>
      </c>
      <c r="R118" s="14">
        <f t="shared" si="4"/>
        <v>0.17647058823529413</v>
      </c>
      <c r="U118" s="15"/>
    </row>
    <row r="119" spans="2:21" ht="75.75" thickBot="1" x14ac:dyDescent="0.25">
      <c r="B119" s="377"/>
      <c r="C119" s="375"/>
      <c r="D119" s="280"/>
      <c r="E119" s="20" t="s">
        <v>1042</v>
      </c>
      <c r="F119" s="20" t="s">
        <v>1043</v>
      </c>
      <c r="G119" s="21">
        <v>32</v>
      </c>
      <c r="H119" s="21">
        <v>6</v>
      </c>
      <c r="I119" s="21">
        <v>10</v>
      </c>
      <c r="J119" s="21">
        <v>10</v>
      </c>
      <c r="K119" s="21">
        <v>6</v>
      </c>
      <c r="L119" s="64">
        <v>6</v>
      </c>
      <c r="M119" s="21">
        <v>0</v>
      </c>
      <c r="N119" s="21"/>
      <c r="O119" s="22"/>
      <c r="P119" s="177">
        <f t="shared" si="5"/>
        <v>1</v>
      </c>
      <c r="Q119" s="13">
        <f t="shared" si="5"/>
        <v>0</v>
      </c>
      <c r="R119" s="14">
        <f t="shared" si="4"/>
        <v>0.1875</v>
      </c>
      <c r="U119" s="15"/>
    </row>
    <row r="120" spans="2:21" ht="45.75" thickBot="1" x14ac:dyDescent="0.25">
      <c r="B120" s="377"/>
      <c r="C120" s="375"/>
      <c r="D120" s="280"/>
      <c r="E120" s="20" t="s">
        <v>1044</v>
      </c>
      <c r="F120" s="20" t="s">
        <v>1045</v>
      </c>
      <c r="G120" s="21">
        <v>20</v>
      </c>
      <c r="H120" s="21">
        <v>2</v>
      </c>
      <c r="I120" s="21">
        <v>6</v>
      </c>
      <c r="J120" s="21">
        <v>6</v>
      </c>
      <c r="K120" s="21">
        <v>6</v>
      </c>
      <c r="L120" s="64">
        <v>2</v>
      </c>
      <c r="M120" s="21">
        <v>0</v>
      </c>
      <c r="N120" s="21"/>
      <c r="O120" s="22"/>
      <c r="P120" s="177">
        <f t="shared" si="5"/>
        <v>1</v>
      </c>
      <c r="Q120" s="13">
        <f t="shared" si="5"/>
        <v>0</v>
      </c>
      <c r="R120" s="14">
        <f t="shared" si="4"/>
        <v>0.1</v>
      </c>
      <c r="U120" s="15"/>
    </row>
    <row r="121" spans="2:21" ht="32.25" customHeight="1" thickBot="1" x14ac:dyDescent="0.25">
      <c r="B121" s="377"/>
      <c r="C121" s="375"/>
      <c r="D121" s="280"/>
      <c r="E121" s="20" t="s">
        <v>1046</v>
      </c>
      <c r="F121" s="20" t="s">
        <v>1047</v>
      </c>
      <c r="G121" s="131">
        <v>1</v>
      </c>
      <c r="H121" s="131">
        <v>0.25</v>
      </c>
      <c r="I121" s="131">
        <v>0.25</v>
      </c>
      <c r="J121" s="131">
        <v>0.25</v>
      </c>
      <c r="K121" s="131">
        <v>0.25</v>
      </c>
      <c r="L121" s="140">
        <v>0.25</v>
      </c>
      <c r="M121" s="21">
        <v>0</v>
      </c>
      <c r="N121" s="21"/>
      <c r="O121" s="22"/>
      <c r="P121" s="177">
        <f t="shared" si="5"/>
        <v>1</v>
      </c>
      <c r="Q121" s="13">
        <f t="shared" si="5"/>
        <v>0</v>
      </c>
      <c r="R121" s="14">
        <f t="shared" si="4"/>
        <v>0.25</v>
      </c>
      <c r="U121" s="15"/>
    </row>
    <row r="122" spans="2:21" ht="60.75" thickBot="1" x14ac:dyDescent="0.25">
      <c r="B122" s="377"/>
      <c r="C122" s="375"/>
      <c r="D122" s="280"/>
      <c r="E122" s="20" t="s">
        <v>1048</v>
      </c>
      <c r="F122" s="20" t="s">
        <v>1049</v>
      </c>
      <c r="G122" s="25">
        <v>1</v>
      </c>
      <c r="H122" s="25">
        <v>0.25</v>
      </c>
      <c r="I122" s="25">
        <v>0.25</v>
      </c>
      <c r="J122" s="25">
        <v>0.25</v>
      </c>
      <c r="K122" s="25">
        <v>0.25</v>
      </c>
      <c r="L122" s="69">
        <v>0.25</v>
      </c>
      <c r="M122" s="21">
        <v>0</v>
      </c>
      <c r="N122" s="21"/>
      <c r="O122" s="22"/>
      <c r="P122" s="177">
        <f t="shared" si="5"/>
        <v>1</v>
      </c>
      <c r="Q122" s="13">
        <f t="shared" si="5"/>
        <v>0</v>
      </c>
      <c r="R122" s="14">
        <f t="shared" si="4"/>
        <v>0.25</v>
      </c>
      <c r="U122" s="15"/>
    </row>
    <row r="123" spans="2:21" ht="45.75" thickBot="1" x14ac:dyDescent="0.25">
      <c r="B123" s="377"/>
      <c r="C123" s="375"/>
      <c r="D123" s="280"/>
      <c r="E123" s="20" t="s">
        <v>1050</v>
      </c>
      <c r="F123" s="20" t="s">
        <v>1051</v>
      </c>
      <c r="G123" s="131">
        <v>1</v>
      </c>
      <c r="H123" s="131">
        <v>0.25</v>
      </c>
      <c r="I123" s="131">
        <v>0.25</v>
      </c>
      <c r="J123" s="131">
        <v>0.25</v>
      </c>
      <c r="K123" s="131">
        <v>0.25</v>
      </c>
      <c r="L123" s="140">
        <v>0.25</v>
      </c>
      <c r="M123" s="21">
        <v>0</v>
      </c>
      <c r="N123" s="21"/>
      <c r="O123" s="22"/>
      <c r="P123" s="177">
        <f t="shared" si="5"/>
        <v>1</v>
      </c>
      <c r="Q123" s="13">
        <f t="shared" si="5"/>
        <v>0</v>
      </c>
      <c r="R123" s="14">
        <f t="shared" si="4"/>
        <v>0.25</v>
      </c>
      <c r="U123" s="15"/>
    </row>
    <row r="124" spans="2:21" ht="60.75" thickBot="1" x14ac:dyDescent="0.25">
      <c r="B124" s="377"/>
      <c r="C124" s="375"/>
      <c r="D124" s="280"/>
      <c r="E124" s="20" t="s">
        <v>1052</v>
      </c>
      <c r="F124" s="20" t="s">
        <v>963</v>
      </c>
      <c r="G124" s="131">
        <v>1</v>
      </c>
      <c r="H124" s="131">
        <v>0.25</v>
      </c>
      <c r="I124" s="131">
        <v>0.25</v>
      </c>
      <c r="J124" s="131">
        <v>0.25</v>
      </c>
      <c r="K124" s="131">
        <v>0.25</v>
      </c>
      <c r="L124" s="140">
        <v>0.25</v>
      </c>
      <c r="M124" s="21">
        <v>0</v>
      </c>
      <c r="N124" s="21"/>
      <c r="O124" s="22"/>
      <c r="P124" s="177">
        <f t="shared" si="5"/>
        <v>1</v>
      </c>
      <c r="Q124" s="13">
        <f t="shared" si="5"/>
        <v>0</v>
      </c>
      <c r="R124" s="14">
        <f t="shared" si="4"/>
        <v>0.25</v>
      </c>
      <c r="U124" s="15"/>
    </row>
    <row r="125" spans="2:21" ht="75.75" thickBot="1" x14ac:dyDescent="0.25">
      <c r="B125" s="377"/>
      <c r="C125" s="375"/>
      <c r="D125" s="280"/>
      <c r="E125" s="20" t="s">
        <v>1053</v>
      </c>
      <c r="F125" s="20" t="s">
        <v>1054</v>
      </c>
      <c r="G125" s="131">
        <v>1</v>
      </c>
      <c r="H125" s="131">
        <v>0.25</v>
      </c>
      <c r="I125" s="131">
        <v>0.25</v>
      </c>
      <c r="J125" s="131">
        <v>0.25</v>
      </c>
      <c r="K125" s="131">
        <v>0.25</v>
      </c>
      <c r="L125" s="140">
        <v>0.25</v>
      </c>
      <c r="M125" s="21">
        <v>0</v>
      </c>
      <c r="N125" s="21"/>
      <c r="O125" s="22"/>
      <c r="P125" s="177">
        <f t="shared" si="5"/>
        <v>1</v>
      </c>
      <c r="Q125" s="13">
        <f t="shared" si="5"/>
        <v>0</v>
      </c>
      <c r="R125" s="14">
        <f t="shared" si="4"/>
        <v>0.25</v>
      </c>
      <c r="U125" s="15"/>
    </row>
    <row r="126" spans="2:21" ht="75.75" thickBot="1" x14ac:dyDescent="0.25">
      <c r="B126" s="377"/>
      <c r="C126" s="375"/>
      <c r="D126" s="280"/>
      <c r="E126" s="20" t="s">
        <v>1055</v>
      </c>
      <c r="F126" s="20" t="s">
        <v>1056</v>
      </c>
      <c r="G126" s="25">
        <v>1</v>
      </c>
      <c r="H126" s="25">
        <v>0.25</v>
      </c>
      <c r="I126" s="25">
        <v>0.25</v>
      </c>
      <c r="J126" s="25">
        <v>0.25</v>
      </c>
      <c r="K126" s="25">
        <v>0.25</v>
      </c>
      <c r="L126" s="71">
        <v>0.19</v>
      </c>
      <c r="M126" s="21">
        <v>0</v>
      </c>
      <c r="N126" s="21"/>
      <c r="O126" s="22"/>
      <c r="P126" s="177">
        <f t="shared" si="5"/>
        <v>0.76</v>
      </c>
      <c r="Q126" s="13">
        <f t="shared" si="5"/>
        <v>0</v>
      </c>
      <c r="R126" s="14">
        <f t="shared" si="4"/>
        <v>0.19</v>
      </c>
      <c r="U126" s="15"/>
    </row>
    <row r="127" spans="2:21" ht="60.75" thickBot="1" x14ac:dyDescent="0.25">
      <c r="B127" s="377"/>
      <c r="C127" s="375"/>
      <c r="D127" s="280"/>
      <c r="E127" s="20" t="s">
        <v>1057</v>
      </c>
      <c r="F127" s="20" t="s">
        <v>1058</v>
      </c>
      <c r="G127" s="21">
        <v>30</v>
      </c>
      <c r="H127" s="21">
        <v>4</v>
      </c>
      <c r="I127" s="21">
        <v>10</v>
      </c>
      <c r="J127" s="21">
        <v>10</v>
      </c>
      <c r="K127" s="21">
        <v>6</v>
      </c>
      <c r="L127" s="64">
        <v>4</v>
      </c>
      <c r="M127" s="21">
        <v>0</v>
      </c>
      <c r="N127" s="21"/>
      <c r="O127" s="22"/>
      <c r="P127" s="177">
        <f t="shared" si="5"/>
        <v>1</v>
      </c>
      <c r="Q127" s="13">
        <f t="shared" si="5"/>
        <v>0</v>
      </c>
      <c r="R127" s="14">
        <f t="shared" si="4"/>
        <v>0.13333333333333333</v>
      </c>
      <c r="U127" s="15"/>
    </row>
    <row r="128" spans="2:21" ht="60.75" thickBot="1" x14ac:dyDescent="0.25">
      <c r="B128" s="377"/>
      <c r="C128" s="375"/>
      <c r="D128" s="280"/>
      <c r="E128" s="20" t="s">
        <v>1059</v>
      </c>
      <c r="F128" s="20" t="s">
        <v>1060</v>
      </c>
      <c r="G128" s="21">
        <v>80</v>
      </c>
      <c r="H128" s="21">
        <v>10</v>
      </c>
      <c r="I128" s="21">
        <v>25</v>
      </c>
      <c r="J128" s="21">
        <v>25</v>
      </c>
      <c r="K128" s="21">
        <v>20</v>
      </c>
      <c r="L128" s="64">
        <v>10</v>
      </c>
      <c r="M128" s="21">
        <v>0</v>
      </c>
      <c r="N128" s="21"/>
      <c r="O128" s="22"/>
      <c r="P128" s="177">
        <f t="shared" si="5"/>
        <v>1</v>
      </c>
      <c r="Q128" s="13">
        <f t="shared" si="5"/>
        <v>0</v>
      </c>
      <c r="R128" s="14">
        <f t="shared" si="4"/>
        <v>0.125</v>
      </c>
      <c r="U128" s="15"/>
    </row>
    <row r="129" spans="2:21" ht="60.75" thickBot="1" x14ac:dyDescent="0.25">
      <c r="B129" s="377"/>
      <c r="C129" s="375"/>
      <c r="D129" s="280"/>
      <c r="E129" s="20" t="s">
        <v>1061</v>
      </c>
      <c r="F129" s="20" t="s">
        <v>1062</v>
      </c>
      <c r="G129" s="21">
        <v>54</v>
      </c>
      <c r="H129" s="21">
        <v>9</v>
      </c>
      <c r="I129" s="21">
        <v>18</v>
      </c>
      <c r="J129" s="21">
        <v>18</v>
      </c>
      <c r="K129" s="21">
        <v>9</v>
      </c>
      <c r="L129" s="64">
        <v>9</v>
      </c>
      <c r="M129" s="21">
        <v>72</v>
      </c>
      <c r="N129" s="21"/>
      <c r="O129" s="22"/>
      <c r="P129" s="177">
        <f t="shared" si="5"/>
        <v>1</v>
      </c>
      <c r="Q129" s="13">
        <f t="shared" si="5"/>
        <v>1</v>
      </c>
      <c r="R129" s="14">
        <f t="shared" si="4"/>
        <v>1</v>
      </c>
      <c r="U129" s="15"/>
    </row>
    <row r="130" spans="2:21" ht="60.75" thickBot="1" x14ac:dyDescent="0.25">
      <c r="B130" s="377"/>
      <c r="C130" s="375"/>
      <c r="D130" s="280"/>
      <c r="E130" s="20" t="s">
        <v>1063</v>
      </c>
      <c r="F130" s="20" t="s">
        <v>1064</v>
      </c>
      <c r="G130" s="25">
        <v>1</v>
      </c>
      <c r="H130" s="25">
        <v>0.25</v>
      </c>
      <c r="I130" s="25">
        <v>0.25</v>
      </c>
      <c r="J130" s="25">
        <v>0.25</v>
      </c>
      <c r="K130" s="25">
        <v>0.25</v>
      </c>
      <c r="L130" s="71">
        <v>0.25</v>
      </c>
      <c r="M130" s="21">
        <v>0</v>
      </c>
      <c r="N130" s="21"/>
      <c r="O130" s="22"/>
      <c r="P130" s="177">
        <f t="shared" si="5"/>
        <v>1</v>
      </c>
      <c r="Q130" s="13">
        <f t="shared" si="5"/>
        <v>0</v>
      </c>
      <c r="R130" s="14">
        <f t="shared" si="4"/>
        <v>0.25</v>
      </c>
      <c r="U130" s="15"/>
    </row>
    <row r="131" spans="2:21" ht="60.75" thickBot="1" x14ac:dyDescent="0.25">
      <c r="B131" s="377"/>
      <c r="C131" s="375"/>
      <c r="D131" s="280"/>
      <c r="E131" s="20" t="s">
        <v>1065</v>
      </c>
      <c r="F131" s="20" t="s">
        <v>1066</v>
      </c>
      <c r="G131" s="25">
        <v>1</v>
      </c>
      <c r="H131" s="25">
        <v>0.25</v>
      </c>
      <c r="I131" s="25">
        <v>0.25</v>
      </c>
      <c r="J131" s="25">
        <v>0.25</v>
      </c>
      <c r="K131" s="25">
        <v>0.25</v>
      </c>
      <c r="L131" s="71">
        <v>0.25</v>
      </c>
      <c r="M131" s="21">
        <v>0</v>
      </c>
      <c r="N131" s="21"/>
      <c r="O131" s="22"/>
      <c r="P131" s="177">
        <f t="shared" si="5"/>
        <v>1</v>
      </c>
      <c r="Q131" s="13">
        <f t="shared" si="5"/>
        <v>0</v>
      </c>
      <c r="R131" s="14">
        <f t="shared" si="4"/>
        <v>0.25</v>
      </c>
      <c r="U131" s="15"/>
    </row>
    <row r="132" spans="2:21" ht="105.75" thickBot="1" x14ac:dyDescent="0.25">
      <c r="B132" s="377"/>
      <c r="C132" s="376"/>
      <c r="D132" s="281"/>
      <c r="E132" s="20" t="s">
        <v>1067</v>
      </c>
      <c r="F132" s="20" t="s">
        <v>1068</v>
      </c>
      <c r="G132" s="21">
        <v>200</v>
      </c>
      <c r="H132" s="21">
        <v>30</v>
      </c>
      <c r="I132" s="21">
        <v>60</v>
      </c>
      <c r="J132" s="21">
        <v>60</v>
      </c>
      <c r="K132" s="21">
        <v>50</v>
      </c>
      <c r="L132" s="64">
        <v>30</v>
      </c>
      <c r="M132" s="21">
        <v>0</v>
      </c>
      <c r="N132" s="21"/>
      <c r="O132" s="22"/>
      <c r="P132" s="177">
        <f t="shared" ref="P132:Q166" si="6">IF(H132=0,"-",IF((L132/H132)&lt;=1,(L132/H132),1))</f>
        <v>1</v>
      </c>
      <c r="Q132" s="13">
        <f t="shared" si="6"/>
        <v>0</v>
      </c>
      <c r="R132" s="14">
        <f t="shared" si="4"/>
        <v>0.15</v>
      </c>
      <c r="U132" s="15"/>
    </row>
    <row r="133" spans="2:21" ht="90.75" thickBot="1" x14ac:dyDescent="0.25">
      <c r="B133" s="377"/>
      <c r="C133" s="374" t="s">
        <v>1217</v>
      </c>
      <c r="D133" s="282" t="s">
        <v>1132</v>
      </c>
      <c r="E133" s="20" t="s">
        <v>1069</v>
      </c>
      <c r="F133" s="20" t="s">
        <v>842</v>
      </c>
      <c r="G133" s="131">
        <v>1</v>
      </c>
      <c r="H133" s="131">
        <v>0.25</v>
      </c>
      <c r="I133" s="131">
        <v>0.25</v>
      </c>
      <c r="J133" s="131">
        <v>0.25</v>
      </c>
      <c r="K133" s="131">
        <v>0.25</v>
      </c>
      <c r="L133" s="140">
        <v>0.25</v>
      </c>
      <c r="M133" s="21">
        <v>0</v>
      </c>
      <c r="N133" s="21"/>
      <c r="O133" s="22"/>
      <c r="P133" s="177">
        <f t="shared" si="6"/>
        <v>1</v>
      </c>
      <c r="Q133" s="13">
        <f t="shared" si="6"/>
        <v>0</v>
      </c>
      <c r="R133" s="14">
        <f t="shared" ref="R133:R166" si="7">IF(((L133+M133+N133+O133)/(G133))&lt;=1,((L133+M133+N133+O133)/(G133)),1)</f>
        <v>0.25</v>
      </c>
      <c r="U133" s="15"/>
    </row>
    <row r="134" spans="2:21" ht="75.75" thickBot="1" x14ac:dyDescent="0.25">
      <c r="B134" s="377"/>
      <c r="C134" s="375"/>
      <c r="D134" s="280"/>
      <c r="E134" s="20" t="s">
        <v>1070</v>
      </c>
      <c r="F134" s="20" t="s">
        <v>945</v>
      </c>
      <c r="G134" s="21">
        <v>42</v>
      </c>
      <c r="H134" s="21">
        <v>7</v>
      </c>
      <c r="I134" s="21">
        <v>14</v>
      </c>
      <c r="J134" s="21">
        <v>14</v>
      </c>
      <c r="K134" s="21">
        <v>7</v>
      </c>
      <c r="L134" s="64">
        <v>5</v>
      </c>
      <c r="M134" s="21">
        <v>0</v>
      </c>
      <c r="N134" s="21"/>
      <c r="O134" s="22"/>
      <c r="P134" s="177">
        <f t="shared" si="6"/>
        <v>0.7142857142857143</v>
      </c>
      <c r="Q134" s="13">
        <f t="shared" si="6"/>
        <v>0</v>
      </c>
      <c r="R134" s="14">
        <f t="shared" si="7"/>
        <v>0.11904761904761904</v>
      </c>
      <c r="U134" s="15"/>
    </row>
    <row r="135" spans="2:21" ht="105.75" thickBot="1" x14ac:dyDescent="0.25">
      <c r="B135" s="377"/>
      <c r="C135" s="375"/>
      <c r="D135" s="280"/>
      <c r="E135" s="20" t="s">
        <v>1071</v>
      </c>
      <c r="F135" s="20" t="s">
        <v>940</v>
      </c>
      <c r="G135" s="131">
        <v>1</v>
      </c>
      <c r="H135" s="131">
        <v>0.25</v>
      </c>
      <c r="I135" s="131">
        <v>0.25</v>
      </c>
      <c r="J135" s="131">
        <v>0.25</v>
      </c>
      <c r="K135" s="131">
        <v>0.25</v>
      </c>
      <c r="L135" s="140">
        <v>0.25</v>
      </c>
      <c r="M135" s="21">
        <v>0</v>
      </c>
      <c r="N135" s="21"/>
      <c r="O135" s="22"/>
      <c r="P135" s="177">
        <f t="shared" si="6"/>
        <v>1</v>
      </c>
      <c r="Q135" s="13">
        <f t="shared" si="6"/>
        <v>0</v>
      </c>
      <c r="R135" s="14">
        <f t="shared" si="7"/>
        <v>0.25</v>
      </c>
      <c r="U135" s="15"/>
    </row>
    <row r="136" spans="2:21" ht="75.75" thickBot="1" x14ac:dyDescent="0.25">
      <c r="B136" s="377"/>
      <c r="C136" s="375"/>
      <c r="D136" s="280"/>
      <c r="E136" s="20" t="s">
        <v>1072</v>
      </c>
      <c r="F136" s="20" t="s">
        <v>1073</v>
      </c>
      <c r="G136" s="21">
        <v>44</v>
      </c>
      <c r="H136" s="21">
        <v>7</v>
      </c>
      <c r="I136" s="21">
        <v>15</v>
      </c>
      <c r="J136" s="21">
        <v>15</v>
      </c>
      <c r="K136" s="21">
        <v>7</v>
      </c>
      <c r="L136" s="64">
        <v>5</v>
      </c>
      <c r="M136" s="21">
        <v>0</v>
      </c>
      <c r="N136" s="21"/>
      <c r="O136" s="22"/>
      <c r="P136" s="177">
        <f t="shared" si="6"/>
        <v>0.7142857142857143</v>
      </c>
      <c r="Q136" s="13">
        <f t="shared" si="6"/>
        <v>0</v>
      </c>
      <c r="R136" s="14">
        <f t="shared" si="7"/>
        <v>0.11363636363636363</v>
      </c>
      <c r="U136" s="15"/>
    </row>
    <row r="137" spans="2:21" ht="90.75" thickBot="1" x14ac:dyDescent="0.25">
      <c r="B137" s="377"/>
      <c r="C137" s="375"/>
      <c r="D137" s="280"/>
      <c r="E137" s="20" t="s">
        <v>1074</v>
      </c>
      <c r="F137" s="20" t="s">
        <v>1075</v>
      </c>
      <c r="G137" s="21">
        <v>44</v>
      </c>
      <c r="H137" s="21">
        <v>7</v>
      </c>
      <c r="I137" s="21">
        <v>15</v>
      </c>
      <c r="J137" s="21">
        <v>15</v>
      </c>
      <c r="K137" s="21">
        <v>7</v>
      </c>
      <c r="L137" s="64">
        <v>5</v>
      </c>
      <c r="M137" s="21">
        <v>0</v>
      </c>
      <c r="N137" s="21"/>
      <c r="O137" s="22"/>
      <c r="P137" s="177">
        <f t="shared" si="6"/>
        <v>0.7142857142857143</v>
      </c>
      <c r="Q137" s="13">
        <f t="shared" si="6"/>
        <v>0</v>
      </c>
      <c r="R137" s="14">
        <f t="shared" si="7"/>
        <v>0.11363636363636363</v>
      </c>
      <c r="U137" s="15"/>
    </row>
    <row r="138" spans="2:21" ht="63.75" customHeight="1" thickBot="1" x14ac:dyDescent="0.25">
      <c r="B138" s="377"/>
      <c r="C138" s="375"/>
      <c r="D138" s="280"/>
      <c r="E138" s="20" t="s">
        <v>1076</v>
      </c>
      <c r="F138" s="20" t="s">
        <v>1077</v>
      </c>
      <c r="G138" s="25">
        <v>0.85</v>
      </c>
      <c r="H138" s="25">
        <f>85%/4</f>
        <v>0.21249999999999999</v>
      </c>
      <c r="I138" s="25">
        <f t="shared" ref="I138:L138" si="8">85%/4</f>
        <v>0.21249999999999999</v>
      </c>
      <c r="J138" s="25">
        <f t="shared" si="8"/>
        <v>0.21249999999999999</v>
      </c>
      <c r="K138" s="25">
        <f t="shared" si="8"/>
        <v>0.21249999999999999</v>
      </c>
      <c r="L138" s="69">
        <f t="shared" si="8"/>
        <v>0.21249999999999999</v>
      </c>
      <c r="M138" s="21">
        <v>0</v>
      </c>
      <c r="N138" s="21"/>
      <c r="O138" s="22"/>
      <c r="P138" s="177">
        <f t="shared" si="6"/>
        <v>1</v>
      </c>
      <c r="Q138" s="13">
        <f t="shared" si="6"/>
        <v>0</v>
      </c>
      <c r="R138" s="14">
        <f t="shared" si="7"/>
        <v>0.25</v>
      </c>
      <c r="U138" s="15"/>
    </row>
    <row r="139" spans="2:21" ht="75.75" thickBot="1" x14ac:dyDescent="0.25">
      <c r="B139" s="377"/>
      <c r="C139" s="375"/>
      <c r="D139" s="280"/>
      <c r="E139" s="20" t="s">
        <v>1078</v>
      </c>
      <c r="F139" s="20" t="s">
        <v>945</v>
      </c>
      <c r="G139" s="21">
        <v>54</v>
      </c>
      <c r="H139" s="21">
        <v>9</v>
      </c>
      <c r="I139" s="21">
        <v>18</v>
      </c>
      <c r="J139" s="21">
        <v>18</v>
      </c>
      <c r="K139" s="21">
        <v>9</v>
      </c>
      <c r="L139" s="64">
        <v>7</v>
      </c>
      <c r="M139" s="21">
        <v>0</v>
      </c>
      <c r="N139" s="21"/>
      <c r="O139" s="22"/>
      <c r="P139" s="177">
        <f t="shared" si="6"/>
        <v>0.77777777777777779</v>
      </c>
      <c r="Q139" s="13">
        <f t="shared" si="6"/>
        <v>0</v>
      </c>
      <c r="R139" s="14">
        <f t="shared" si="7"/>
        <v>0.12962962962962962</v>
      </c>
      <c r="U139" s="15"/>
    </row>
    <row r="140" spans="2:21" ht="165.75" thickBot="1" x14ac:dyDescent="0.25">
      <c r="B140" s="377"/>
      <c r="C140" s="375"/>
      <c r="D140" s="280"/>
      <c r="E140" s="20" t="s">
        <v>1079</v>
      </c>
      <c r="F140" s="20" t="s">
        <v>842</v>
      </c>
      <c r="G140" s="131">
        <v>1</v>
      </c>
      <c r="H140" s="131">
        <v>0.25</v>
      </c>
      <c r="I140" s="131">
        <v>0.25</v>
      </c>
      <c r="J140" s="131">
        <v>0.25</v>
      </c>
      <c r="K140" s="131">
        <v>0.25</v>
      </c>
      <c r="L140" s="140">
        <v>0.25</v>
      </c>
      <c r="M140" s="21">
        <v>0</v>
      </c>
      <c r="N140" s="21"/>
      <c r="O140" s="22"/>
      <c r="P140" s="177">
        <f t="shared" si="6"/>
        <v>1</v>
      </c>
      <c r="Q140" s="13">
        <f t="shared" si="6"/>
        <v>0</v>
      </c>
      <c r="R140" s="14">
        <f t="shared" si="7"/>
        <v>0.25</v>
      </c>
      <c r="U140" s="15"/>
    </row>
    <row r="141" spans="2:21" ht="63.75" customHeight="1" thickBot="1" x14ac:dyDescent="0.25">
      <c r="B141" s="377"/>
      <c r="C141" s="375"/>
      <c r="D141" s="280"/>
      <c r="E141" s="20" t="s">
        <v>1080</v>
      </c>
      <c r="F141" s="20" t="s">
        <v>1081</v>
      </c>
      <c r="G141" s="21">
        <v>54</v>
      </c>
      <c r="H141" s="21">
        <v>9</v>
      </c>
      <c r="I141" s="21">
        <v>18</v>
      </c>
      <c r="J141" s="21">
        <v>18</v>
      </c>
      <c r="K141" s="21">
        <v>9</v>
      </c>
      <c r="L141" s="64">
        <v>7</v>
      </c>
      <c r="M141" s="21">
        <v>0</v>
      </c>
      <c r="N141" s="21"/>
      <c r="O141" s="22"/>
      <c r="P141" s="177">
        <f t="shared" si="6"/>
        <v>0.77777777777777779</v>
      </c>
      <c r="Q141" s="13">
        <f t="shared" si="6"/>
        <v>0</v>
      </c>
      <c r="R141" s="14">
        <f t="shared" si="7"/>
        <v>0.12962962962962962</v>
      </c>
      <c r="U141" s="15"/>
    </row>
    <row r="142" spans="2:21" ht="90.75" thickBot="1" x14ac:dyDescent="0.25">
      <c r="B142" s="377"/>
      <c r="C142" s="375"/>
      <c r="D142" s="280"/>
      <c r="E142" s="20" t="s">
        <v>1082</v>
      </c>
      <c r="F142" s="20" t="s">
        <v>842</v>
      </c>
      <c r="G142" s="131">
        <v>1</v>
      </c>
      <c r="H142" s="131">
        <v>0.25</v>
      </c>
      <c r="I142" s="131">
        <v>0.25</v>
      </c>
      <c r="J142" s="131">
        <v>0.25</v>
      </c>
      <c r="K142" s="131">
        <v>0.25</v>
      </c>
      <c r="L142" s="140">
        <v>0.25</v>
      </c>
      <c r="M142" s="21">
        <v>0</v>
      </c>
      <c r="N142" s="21"/>
      <c r="O142" s="22"/>
      <c r="P142" s="177">
        <f t="shared" si="6"/>
        <v>1</v>
      </c>
      <c r="Q142" s="13">
        <f t="shared" si="6"/>
        <v>0</v>
      </c>
      <c r="R142" s="14">
        <f t="shared" si="7"/>
        <v>0.25</v>
      </c>
      <c r="U142" s="15"/>
    </row>
    <row r="143" spans="2:21" ht="63.75" customHeight="1" thickBot="1" x14ac:dyDescent="0.25">
      <c r="B143" s="377"/>
      <c r="C143" s="375"/>
      <c r="D143" s="280"/>
      <c r="E143" s="20" t="s">
        <v>1083</v>
      </c>
      <c r="F143" s="20" t="s">
        <v>1084</v>
      </c>
      <c r="G143" s="25">
        <v>1</v>
      </c>
      <c r="H143" s="25">
        <v>0.25</v>
      </c>
      <c r="I143" s="25">
        <v>0.25</v>
      </c>
      <c r="J143" s="25">
        <v>0.25</v>
      </c>
      <c r="K143" s="25">
        <v>0.25</v>
      </c>
      <c r="L143" s="69">
        <v>0.25</v>
      </c>
      <c r="M143" s="25">
        <v>0</v>
      </c>
      <c r="N143" s="21"/>
      <c r="O143" s="22"/>
      <c r="P143" s="177">
        <f t="shared" si="6"/>
        <v>1</v>
      </c>
      <c r="Q143" s="13">
        <f t="shared" si="6"/>
        <v>0</v>
      </c>
      <c r="R143" s="14">
        <f t="shared" si="7"/>
        <v>0.25</v>
      </c>
      <c r="U143" s="15"/>
    </row>
    <row r="144" spans="2:21" ht="63.75" customHeight="1" thickBot="1" x14ac:dyDescent="0.25">
      <c r="B144" s="377"/>
      <c r="C144" s="375"/>
      <c r="D144" s="280"/>
      <c r="E144" s="20" t="s">
        <v>1085</v>
      </c>
      <c r="F144" s="20" t="s">
        <v>1081</v>
      </c>
      <c r="G144" s="21">
        <v>64</v>
      </c>
      <c r="H144" s="21">
        <v>9</v>
      </c>
      <c r="I144" s="21">
        <v>18</v>
      </c>
      <c r="J144" s="21">
        <v>18</v>
      </c>
      <c r="K144" s="21">
        <v>9</v>
      </c>
      <c r="L144" s="64">
        <v>7</v>
      </c>
      <c r="M144" s="21">
        <v>0</v>
      </c>
      <c r="N144" s="21"/>
      <c r="O144" s="22"/>
      <c r="P144" s="177">
        <f t="shared" si="6"/>
        <v>0.77777777777777779</v>
      </c>
      <c r="Q144" s="13">
        <f t="shared" si="6"/>
        <v>0</v>
      </c>
      <c r="R144" s="14">
        <f t="shared" si="7"/>
        <v>0.109375</v>
      </c>
      <c r="U144" s="15"/>
    </row>
    <row r="145" spans="2:21" ht="63.75" customHeight="1" thickBot="1" x14ac:dyDescent="0.25">
      <c r="B145" s="377"/>
      <c r="C145" s="375"/>
      <c r="D145" s="280"/>
      <c r="E145" s="20" t="s">
        <v>1086</v>
      </c>
      <c r="F145" s="20" t="s">
        <v>170</v>
      </c>
      <c r="G145" s="131">
        <v>1</v>
      </c>
      <c r="H145" s="131">
        <v>0.25</v>
      </c>
      <c r="I145" s="131">
        <v>0.25</v>
      </c>
      <c r="J145" s="131">
        <v>0.25</v>
      </c>
      <c r="K145" s="131">
        <v>0.25</v>
      </c>
      <c r="L145" s="140">
        <v>0.25</v>
      </c>
      <c r="M145" s="21">
        <v>0</v>
      </c>
      <c r="N145" s="21"/>
      <c r="O145" s="22"/>
      <c r="P145" s="177">
        <f t="shared" si="6"/>
        <v>1</v>
      </c>
      <c r="Q145" s="13">
        <f t="shared" si="6"/>
        <v>0</v>
      </c>
      <c r="R145" s="14">
        <f t="shared" si="7"/>
        <v>0.25</v>
      </c>
      <c r="U145" s="15"/>
    </row>
    <row r="146" spans="2:21" ht="63.75" customHeight="1" thickBot="1" x14ac:dyDescent="0.25">
      <c r="B146" s="377"/>
      <c r="C146" s="375"/>
      <c r="D146" s="280"/>
      <c r="E146" s="20" t="s">
        <v>1087</v>
      </c>
      <c r="F146" s="20" t="s">
        <v>170</v>
      </c>
      <c r="G146" s="131">
        <v>1</v>
      </c>
      <c r="H146" s="131">
        <v>0.25</v>
      </c>
      <c r="I146" s="131">
        <v>0.25</v>
      </c>
      <c r="J146" s="131">
        <v>0.25</v>
      </c>
      <c r="K146" s="131">
        <v>0.25</v>
      </c>
      <c r="L146" s="140">
        <v>0.25</v>
      </c>
      <c r="M146" s="21">
        <v>0</v>
      </c>
      <c r="N146" s="21"/>
      <c r="O146" s="22"/>
      <c r="P146" s="177">
        <f t="shared" si="6"/>
        <v>1</v>
      </c>
      <c r="Q146" s="13">
        <f t="shared" si="6"/>
        <v>0</v>
      </c>
      <c r="R146" s="14">
        <f t="shared" si="7"/>
        <v>0.25</v>
      </c>
      <c r="U146" s="15"/>
    </row>
    <row r="147" spans="2:21" ht="63.75" customHeight="1" thickBot="1" x14ac:dyDescent="0.25">
      <c r="B147" s="377"/>
      <c r="C147" s="376"/>
      <c r="D147" s="281"/>
      <c r="E147" s="20" t="s">
        <v>1088</v>
      </c>
      <c r="F147" s="20" t="s">
        <v>1089</v>
      </c>
      <c r="G147" s="21">
        <v>4</v>
      </c>
      <c r="H147" s="21">
        <v>1</v>
      </c>
      <c r="I147" s="21">
        <v>1</v>
      </c>
      <c r="J147" s="21">
        <v>1</v>
      </c>
      <c r="K147" s="21">
        <v>1</v>
      </c>
      <c r="L147" s="64">
        <v>1</v>
      </c>
      <c r="M147" s="21">
        <v>0</v>
      </c>
      <c r="N147" s="21"/>
      <c r="O147" s="22"/>
      <c r="P147" s="177">
        <f t="shared" si="6"/>
        <v>1</v>
      </c>
      <c r="Q147" s="13">
        <f t="shared" si="6"/>
        <v>0</v>
      </c>
      <c r="R147" s="14">
        <f t="shared" si="7"/>
        <v>0.25</v>
      </c>
      <c r="U147" s="15"/>
    </row>
    <row r="148" spans="2:21" ht="32.25" customHeight="1" thickBot="1" x14ac:dyDescent="0.25">
      <c r="B148" s="377"/>
      <c r="C148" s="374" t="s">
        <v>1217</v>
      </c>
      <c r="D148" s="282" t="s">
        <v>1133</v>
      </c>
      <c r="E148" s="20" t="s">
        <v>1090</v>
      </c>
      <c r="F148" s="20" t="s">
        <v>1091</v>
      </c>
      <c r="G148" s="21">
        <v>45479</v>
      </c>
      <c r="H148" s="21">
        <v>45479</v>
      </c>
      <c r="I148" s="21">
        <v>45479</v>
      </c>
      <c r="J148" s="21">
        <v>45479</v>
      </c>
      <c r="K148" s="21">
        <v>45479</v>
      </c>
      <c r="L148" s="64">
        <v>0</v>
      </c>
      <c r="M148" s="21">
        <v>0</v>
      </c>
      <c r="N148" s="21"/>
      <c r="O148" s="22"/>
      <c r="P148" s="177">
        <f t="shared" si="6"/>
        <v>0</v>
      </c>
      <c r="Q148" s="13">
        <f t="shared" si="6"/>
        <v>0</v>
      </c>
      <c r="R148" s="14">
        <f t="shared" si="7"/>
        <v>0</v>
      </c>
      <c r="U148" s="15"/>
    </row>
    <row r="149" spans="2:21" ht="45.75" thickBot="1" x14ac:dyDescent="0.25">
      <c r="B149" s="377"/>
      <c r="C149" s="375"/>
      <c r="D149" s="280"/>
      <c r="E149" s="20" t="s">
        <v>1092</v>
      </c>
      <c r="F149" s="20" t="s">
        <v>1093</v>
      </c>
      <c r="G149" s="21">
        <v>195500</v>
      </c>
      <c r="H149" s="21">
        <v>50</v>
      </c>
      <c r="I149" s="21">
        <v>150</v>
      </c>
      <c r="J149" s="21">
        <v>200</v>
      </c>
      <c r="K149" s="21">
        <v>100</v>
      </c>
      <c r="L149" s="64">
        <v>0</v>
      </c>
      <c r="M149" s="21">
        <v>0</v>
      </c>
      <c r="N149" s="21"/>
      <c r="O149" s="22"/>
      <c r="P149" s="177">
        <f t="shared" si="6"/>
        <v>0</v>
      </c>
      <c r="Q149" s="13">
        <f t="shared" si="6"/>
        <v>0</v>
      </c>
      <c r="R149" s="14">
        <f t="shared" si="7"/>
        <v>0</v>
      </c>
      <c r="U149" s="15"/>
    </row>
    <row r="150" spans="2:21" ht="45.75" thickBot="1" x14ac:dyDescent="0.25">
      <c r="B150" s="377"/>
      <c r="C150" s="376"/>
      <c r="D150" s="281"/>
      <c r="E150" s="20" t="s">
        <v>1094</v>
      </c>
      <c r="F150" s="20" t="s">
        <v>1095</v>
      </c>
      <c r="G150" s="21">
        <v>0.6</v>
      </c>
      <c r="H150" s="21">
        <v>0</v>
      </c>
      <c r="I150" s="21">
        <v>0.04</v>
      </c>
      <c r="J150" s="21">
        <v>0.04</v>
      </c>
      <c r="K150" s="21">
        <v>0.02</v>
      </c>
      <c r="L150" s="64">
        <v>0</v>
      </c>
      <c r="M150" s="21">
        <v>0</v>
      </c>
      <c r="N150" s="21"/>
      <c r="O150" s="22"/>
      <c r="P150" s="177" t="str">
        <f t="shared" si="6"/>
        <v>-</v>
      </c>
      <c r="Q150" s="13">
        <f t="shared" si="6"/>
        <v>0</v>
      </c>
      <c r="R150" s="14">
        <f t="shared" si="7"/>
        <v>0</v>
      </c>
      <c r="U150" s="15"/>
    </row>
    <row r="151" spans="2:21" ht="48" customHeight="1" thickBot="1" x14ac:dyDescent="0.25">
      <c r="B151" s="377"/>
      <c r="C151" s="374" t="s">
        <v>1217</v>
      </c>
      <c r="D151" s="282" t="s">
        <v>1134</v>
      </c>
      <c r="E151" s="20" t="s">
        <v>1096</v>
      </c>
      <c r="F151" s="20" t="s">
        <v>1077</v>
      </c>
      <c r="G151" s="131">
        <v>1</v>
      </c>
      <c r="H151" s="131">
        <v>0.25</v>
      </c>
      <c r="I151" s="131">
        <v>0.25</v>
      </c>
      <c r="J151" s="131">
        <v>0.25</v>
      </c>
      <c r="K151" s="131">
        <v>0.25</v>
      </c>
      <c r="L151" s="140">
        <v>0.25</v>
      </c>
      <c r="M151" s="21">
        <v>0</v>
      </c>
      <c r="N151" s="21"/>
      <c r="O151" s="22"/>
      <c r="P151" s="177">
        <f t="shared" si="6"/>
        <v>1</v>
      </c>
      <c r="Q151" s="13">
        <f t="shared" si="6"/>
        <v>0</v>
      </c>
      <c r="R151" s="14">
        <f t="shared" si="7"/>
        <v>0.25</v>
      </c>
      <c r="U151" s="15"/>
    </row>
    <row r="152" spans="2:21" ht="48" customHeight="1" thickBot="1" x14ac:dyDescent="0.25">
      <c r="B152" s="377"/>
      <c r="C152" s="375"/>
      <c r="D152" s="280"/>
      <c r="E152" s="20" t="s">
        <v>1097</v>
      </c>
      <c r="F152" s="20" t="s">
        <v>1098</v>
      </c>
      <c r="G152" s="131">
        <v>1</v>
      </c>
      <c r="H152" s="131">
        <v>0.25</v>
      </c>
      <c r="I152" s="131">
        <v>0.25</v>
      </c>
      <c r="J152" s="131">
        <v>0.25</v>
      </c>
      <c r="K152" s="131">
        <v>0.25</v>
      </c>
      <c r="L152" s="140">
        <v>0.25</v>
      </c>
      <c r="M152" s="21">
        <v>0</v>
      </c>
      <c r="N152" s="21"/>
      <c r="O152" s="22"/>
      <c r="P152" s="177">
        <f t="shared" si="6"/>
        <v>1</v>
      </c>
      <c r="Q152" s="13">
        <f t="shared" si="6"/>
        <v>0</v>
      </c>
      <c r="R152" s="14">
        <f t="shared" si="7"/>
        <v>0.25</v>
      </c>
      <c r="U152" s="15"/>
    </row>
    <row r="153" spans="2:21" ht="48" customHeight="1" thickBot="1" x14ac:dyDescent="0.25">
      <c r="B153" s="377"/>
      <c r="C153" s="375"/>
      <c r="D153" s="280"/>
      <c r="E153" s="20" t="s">
        <v>1099</v>
      </c>
      <c r="F153" s="20" t="s">
        <v>1100</v>
      </c>
      <c r="G153" s="131">
        <v>1</v>
      </c>
      <c r="H153" s="131">
        <v>0.25</v>
      </c>
      <c r="I153" s="131">
        <v>0.25</v>
      </c>
      <c r="J153" s="131">
        <v>0.25</v>
      </c>
      <c r="K153" s="131">
        <v>0.25</v>
      </c>
      <c r="L153" s="140">
        <v>0.25</v>
      </c>
      <c r="M153" s="21">
        <v>0</v>
      </c>
      <c r="N153" s="21"/>
      <c r="O153" s="22"/>
      <c r="P153" s="177">
        <f t="shared" si="6"/>
        <v>1</v>
      </c>
      <c r="Q153" s="13">
        <f t="shared" si="6"/>
        <v>0</v>
      </c>
      <c r="R153" s="14">
        <f t="shared" si="7"/>
        <v>0.25</v>
      </c>
      <c r="U153" s="15"/>
    </row>
    <row r="154" spans="2:21" ht="48" customHeight="1" thickBot="1" x14ac:dyDescent="0.25">
      <c r="B154" s="377"/>
      <c r="C154" s="375"/>
      <c r="D154" s="280"/>
      <c r="E154" s="20" t="s">
        <v>1101</v>
      </c>
      <c r="F154" s="20" t="s">
        <v>1102</v>
      </c>
      <c r="G154" s="21">
        <v>4</v>
      </c>
      <c r="H154" s="21">
        <v>1</v>
      </c>
      <c r="I154" s="21">
        <v>1</v>
      </c>
      <c r="J154" s="21">
        <v>1</v>
      </c>
      <c r="K154" s="21">
        <v>1</v>
      </c>
      <c r="L154" s="64">
        <v>0</v>
      </c>
      <c r="M154" s="21">
        <v>0</v>
      </c>
      <c r="N154" s="21"/>
      <c r="O154" s="22"/>
      <c r="P154" s="177">
        <f t="shared" si="6"/>
        <v>0</v>
      </c>
      <c r="Q154" s="13">
        <f t="shared" si="6"/>
        <v>0</v>
      </c>
      <c r="R154" s="14">
        <f t="shared" si="7"/>
        <v>0</v>
      </c>
      <c r="U154" s="15"/>
    </row>
    <row r="155" spans="2:21" ht="75.75" thickBot="1" x14ac:dyDescent="0.25">
      <c r="B155" s="377"/>
      <c r="C155" s="375"/>
      <c r="D155" s="280"/>
      <c r="E155" s="20" t="s">
        <v>1103</v>
      </c>
      <c r="F155" s="20" t="s">
        <v>1104</v>
      </c>
      <c r="G155" s="21">
        <v>4</v>
      </c>
      <c r="H155" s="21">
        <v>1</v>
      </c>
      <c r="I155" s="21">
        <v>1</v>
      </c>
      <c r="J155" s="21">
        <v>1</v>
      </c>
      <c r="K155" s="21">
        <v>1</v>
      </c>
      <c r="L155" s="64">
        <v>0</v>
      </c>
      <c r="M155" s="21">
        <v>0</v>
      </c>
      <c r="N155" s="21"/>
      <c r="O155" s="22"/>
      <c r="P155" s="177">
        <f t="shared" si="6"/>
        <v>0</v>
      </c>
      <c r="Q155" s="13">
        <f t="shared" si="6"/>
        <v>0</v>
      </c>
      <c r="R155" s="14">
        <f t="shared" si="7"/>
        <v>0</v>
      </c>
      <c r="U155" s="15"/>
    </row>
    <row r="156" spans="2:21" ht="48" customHeight="1" thickBot="1" x14ac:dyDescent="0.25">
      <c r="B156" s="377"/>
      <c r="C156" s="375"/>
      <c r="D156" s="280"/>
      <c r="E156" s="20" t="s">
        <v>1105</v>
      </c>
      <c r="F156" s="20" t="s">
        <v>1106</v>
      </c>
      <c r="G156" s="25">
        <v>1</v>
      </c>
      <c r="H156" s="24">
        <v>0.25</v>
      </c>
      <c r="I156" s="24">
        <v>0.25</v>
      </c>
      <c r="J156" s="24">
        <v>0.25</v>
      </c>
      <c r="K156" s="24">
        <v>0.25</v>
      </c>
      <c r="L156" s="71">
        <v>0.25</v>
      </c>
      <c r="M156" s="21">
        <v>0</v>
      </c>
      <c r="N156" s="21"/>
      <c r="O156" s="22"/>
      <c r="P156" s="177">
        <f t="shared" si="6"/>
        <v>1</v>
      </c>
      <c r="Q156" s="13">
        <f t="shared" si="6"/>
        <v>0</v>
      </c>
      <c r="R156" s="14">
        <v>1</v>
      </c>
      <c r="U156" s="15"/>
    </row>
    <row r="157" spans="2:21" ht="60.75" thickBot="1" x14ac:dyDescent="0.25">
      <c r="B157" s="377"/>
      <c r="C157" s="376"/>
      <c r="D157" s="281"/>
      <c r="E157" s="20" t="s">
        <v>1107</v>
      </c>
      <c r="F157" s="20" t="s">
        <v>1108</v>
      </c>
      <c r="G157" s="25">
        <v>1</v>
      </c>
      <c r="H157" s="24">
        <v>0.25</v>
      </c>
      <c r="I157" s="24">
        <v>0.25</v>
      </c>
      <c r="J157" s="24">
        <v>0.25</v>
      </c>
      <c r="K157" s="24">
        <v>0.25</v>
      </c>
      <c r="L157" s="71">
        <v>0.25</v>
      </c>
      <c r="M157" s="21">
        <v>0</v>
      </c>
      <c r="N157" s="21"/>
      <c r="O157" s="22"/>
      <c r="P157" s="177">
        <f t="shared" si="6"/>
        <v>1</v>
      </c>
      <c r="Q157" s="13">
        <f t="shared" si="6"/>
        <v>0</v>
      </c>
      <c r="R157" s="14">
        <f t="shared" si="7"/>
        <v>0.25</v>
      </c>
      <c r="U157" s="15"/>
    </row>
    <row r="158" spans="2:21" ht="60.75" thickBot="1" x14ac:dyDescent="0.25">
      <c r="B158" s="377" t="s">
        <v>1288</v>
      </c>
      <c r="C158" s="374" t="s">
        <v>1217</v>
      </c>
      <c r="D158" s="282" t="s">
        <v>1135</v>
      </c>
      <c r="E158" s="20" t="s">
        <v>1109</v>
      </c>
      <c r="F158" s="20" t="s">
        <v>1110</v>
      </c>
      <c r="G158" s="21">
        <v>24</v>
      </c>
      <c r="H158" s="21">
        <v>6</v>
      </c>
      <c r="I158" s="21">
        <v>6</v>
      </c>
      <c r="J158" s="21">
        <v>6</v>
      </c>
      <c r="K158" s="21">
        <v>6</v>
      </c>
      <c r="L158" s="64">
        <v>6</v>
      </c>
      <c r="M158" s="21">
        <v>0</v>
      </c>
      <c r="N158" s="21"/>
      <c r="O158" s="22"/>
      <c r="P158" s="177">
        <f t="shared" si="6"/>
        <v>1</v>
      </c>
      <c r="Q158" s="13">
        <f t="shared" si="6"/>
        <v>0</v>
      </c>
      <c r="R158" s="14">
        <f t="shared" si="7"/>
        <v>0.25</v>
      </c>
      <c r="U158" s="15"/>
    </row>
    <row r="159" spans="2:21" ht="105.75" thickBot="1" x14ac:dyDescent="0.25">
      <c r="B159" s="377"/>
      <c r="C159" s="375"/>
      <c r="D159" s="280"/>
      <c r="E159" s="20" t="s">
        <v>1111</v>
      </c>
      <c r="F159" s="20" t="s">
        <v>945</v>
      </c>
      <c r="G159" s="21">
        <v>24</v>
      </c>
      <c r="H159" s="21">
        <v>4</v>
      </c>
      <c r="I159" s="21">
        <v>8</v>
      </c>
      <c r="J159" s="21">
        <v>8</v>
      </c>
      <c r="K159" s="21">
        <v>4</v>
      </c>
      <c r="L159" s="64">
        <v>4</v>
      </c>
      <c r="M159" s="21">
        <v>0</v>
      </c>
      <c r="N159" s="21"/>
      <c r="O159" s="22"/>
      <c r="P159" s="177">
        <f t="shared" si="6"/>
        <v>1</v>
      </c>
      <c r="Q159" s="13">
        <f t="shared" si="6"/>
        <v>0</v>
      </c>
      <c r="R159" s="14">
        <f t="shared" si="7"/>
        <v>0.16666666666666666</v>
      </c>
      <c r="U159" s="15"/>
    </row>
    <row r="160" spans="2:21" ht="90.75" thickBot="1" x14ac:dyDescent="0.25">
      <c r="B160" s="377"/>
      <c r="C160" s="375"/>
      <c r="D160" s="280"/>
      <c r="E160" s="20" t="s">
        <v>1112</v>
      </c>
      <c r="F160" s="20" t="s">
        <v>989</v>
      </c>
      <c r="G160" s="21">
        <v>24</v>
      </c>
      <c r="H160" s="21">
        <v>4</v>
      </c>
      <c r="I160" s="21">
        <v>8</v>
      </c>
      <c r="J160" s="21">
        <v>8</v>
      </c>
      <c r="K160" s="21">
        <v>4</v>
      </c>
      <c r="L160" s="64">
        <v>4</v>
      </c>
      <c r="M160" s="21">
        <v>0</v>
      </c>
      <c r="N160" s="21"/>
      <c r="O160" s="22"/>
      <c r="P160" s="177">
        <f t="shared" si="6"/>
        <v>1</v>
      </c>
      <c r="Q160" s="13">
        <f t="shared" si="6"/>
        <v>0</v>
      </c>
      <c r="R160" s="14">
        <f t="shared" si="7"/>
        <v>0.16666666666666666</v>
      </c>
      <c r="U160" s="15"/>
    </row>
    <row r="161" spans="2:21" ht="48" customHeight="1" thickBot="1" x14ac:dyDescent="0.25">
      <c r="B161" s="377"/>
      <c r="C161" s="375"/>
      <c r="D161" s="280"/>
      <c r="E161" s="20" t="s">
        <v>1113</v>
      </c>
      <c r="F161" s="20" t="s">
        <v>169</v>
      </c>
      <c r="G161" s="21">
        <v>1</v>
      </c>
      <c r="H161" s="21">
        <v>0</v>
      </c>
      <c r="I161" s="21">
        <v>1</v>
      </c>
      <c r="J161" s="21">
        <v>0</v>
      </c>
      <c r="K161" s="21">
        <v>0</v>
      </c>
      <c r="L161" s="64">
        <v>0</v>
      </c>
      <c r="M161" s="21">
        <v>0</v>
      </c>
      <c r="N161" s="21"/>
      <c r="O161" s="22"/>
      <c r="P161" s="177" t="str">
        <f t="shared" si="6"/>
        <v>-</v>
      </c>
      <c r="Q161" s="13">
        <f t="shared" si="6"/>
        <v>0</v>
      </c>
      <c r="R161" s="14">
        <f t="shared" si="7"/>
        <v>0</v>
      </c>
      <c r="U161" s="15"/>
    </row>
    <row r="162" spans="2:21" ht="48" customHeight="1" thickBot="1" x14ac:dyDescent="0.25">
      <c r="B162" s="377"/>
      <c r="C162" s="375"/>
      <c r="D162" s="280"/>
      <c r="E162" s="20" t="s">
        <v>1114</v>
      </c>
      <c r="F162" s="20" t="s">
        <v>1115</v>
      </c>
      <c r="G162" s="21">
        <v>4</v>
      </c>
      <c r="H162" s="21">
        <v>1</v>
      </c>
      <c r="I162" s="21">
        <v>1</v>
      </c>
      <c r="J162" s="21">
        <v>1</v>
      </c>
      <c r="K162" s="21">
        <v>1</v>
      </c>
      <c r="L162" s="64">
        <v>1</v>
      </c>
      <c r="M162" s="21">
        <v>0</v>
      </c>
      <c r="N162" s="21"/>
      <c r="O162" s="22"/>
      <c r="P162" s="177">
        <f t="shared" si="6"/>
        <v>1</v>
      </c>
      <c r="Q162" s="13">
        <f t="shared" si="6"/>
        <v>0</v>
      </c>
      <c r="R162" s="14">
        <f t="shared" si="7"/>
        <v>0.25</v>
      </c>
      <c r="U162" s="15"/>
    </row>
    <row r="163" spans="2:21" ht="48" customHeight="1" thickBot="1" x14ac:dyDescent="0.25">
      <c r="B163" s="377"/>
      <c r="C163" s="375"/>
      <c r="D163" s="280"/>
      <c r="E163" s="20" t="s">
        <v>1116</v>
      </c>
      <c r="F163" s="20" t="s">
        <v>1117</v>
      </c>
      <c r="G163" s="131">
        <v>1</v>
      </c>
      <c r="H163" s="131">
        <v>0.25</v>
      </c>
      <c r="I163" s="131">
        <v>0.25</v>
      </c>
      <c r="J163" s="131">
        <v>0.25</v>
      </c>
      <c r="K163" s="131">
        <v>0.25</v>
      </c>
      <c r="L163" s="140">
        <v>0.25</v>
      </c>
      <c r="M163" s="21">
        <v>0</v>
      </c>
      <c r="N163" s="21"/>
      <c r="O163" s="22"/>
      <c r="P163" s="177">
        <f t="shared" si="6"/>
        <v>1</v>
      </c>
      <c r="Q163" s="13">
        <f t="shared" si="6"/>
        <v>0</v>
      </c>
      <c r="R163" s="14">
        <f t="shared" si="7"/>
        <v>0.25</v>
      </c>
      <c r="U163" s="15"/>
    </row>
    <row r="164" spans="2:21" ht="48" customHeight="1" thickBot="1" x14ac:dyDescent="0.25">
      <c r="B164" s="377"/>
      <c r="C164" s="375"/>
      <c r="D164" s="280"/>
      <c r="E164" s="20" t="s">
        <v>1118</v>
      </c>
      <c r="F164" s="20" t="s">
        <v>1119</v>
      </c>
      <c r="G164" s="21">
        <v>4</v>
      </c>
      <c r="H164" s="21">
        <v>1</v>
      </c>
      <c r="I164" s="21">
        <v>1</v>
      </c>
      <c r="J164" s="21">
        <v>1</v>
      </c>
      <c r="K164" s="21">
        <v>1</v>
      </c>
      <c r="L164" s="64">
        <v>1</v>
      </c>
      <c r="M164" s="21">
        <v>0</v>
      </c>
      <c r="N164" s="21"/>
      <c r="O164" s="22"/>
      <c r="P164" s="177">
        <f t="shared" si="6"/>
        <v>1</v>
      </c>
      <c r="Q164" s="13">
        <f t="shared" si="6"/>
        <v>0</v>
      </c>
      <c r="R164" s="14">
        <f t="shared" si="7"/>
        <v>0.25</v>
      </c>
      <c r="U164" s="15"/>
    </row>
    <row r="165" spans="2:21" ht="90.75" thickBot="1" x14ac:dyDescent="0.25">
      <c r="B165" s="377"/>
      <c r="C165" s="375"/>
      <c r="D165" s="280"/>
      <c r="E165" s="20" t="s">
        <v>1120</v>
      </c>
      <c r="F165" s="20" t="s">
        <v>1121</v>
      </c>
      <c r="G165" s="131">
        <v>1</v>
      </c>
      <c r="H165" s="131">
        <v>0.25</v>
      </c>
      <c r="I165" s="131">
        <v>0.25</v>
      </c>
      <c r="J165" s="131">
        <v>0.25</v>
      </c>
      <c r="K165" s="131">
        <v>0.25</v>
      </c>
      <c r="L165" s="140">
        <v>0.25</v>
      </c>
      <c r="M165" s="21">
        <v>0</v>
      </c>
      <c r="N165" s="21"/>
      <c r="O165" s="22"/>
      <c r="P165" s="177">
        <f t="shared" si="6"/>
        <v>1</v>
      </c>
      <c r="Q165" s="13">
        <f t="shared" si="6"/>
        <v>0</v>
      </c>
      <c r="R165" s="14">
        <f t="shared" si="7"/>
        <v>0.25</v>
      </c>
      <c r="U165" s="15"/>
    </row>
    <row r="166" spans="2:21" ht="75.75" thickBot="1" x14ac:dyDescent="0.25">
      <c r="B166" s="377"/>
      <c r="C166" s="376"/>
      <c r="D166" s="281"/>
      <c r="E166" s="20" t="s">
        <v>1122</v>
      </c>
      <c r="F166" s="20" t="s">
        <v>1123</v>
      </c>
      <c r="G166" s="131">
        <v>1</v>
      </c>
      <c r="H166" s="131">
        <v>0.25</v>
      </c>
      <c r="I166" s="131">
        <v>0.25</v>
      </c>
      <c r="J166" s="131">
        <v>0.25</v>
      </c>
      <c r="K166" s="131">
        <v>0.25</v>
      </c>
      <c r="L166" s="140">
        <v>0.25</v>
      </c>
      <c r="M166" s="21">
        <v>0</v>
      </c>
      <c r="N166" s="21"/>
      <c r="O166" s="22"/>
      <c r="P166" s="177">
        <f t="shared" si="6"/>
        <v>1</v>
      </c>
      <c r="Q166" s="13">
        <f t="shared" si="6"/>
        <v>0</v>
      </c>
      <c r="R166" s="14">
        <f t="shared" si="7"/>
        <v>0.25</v>
      </c>
      <c r="U166" s="15"/>
    </row>
    <row r="167" spans="2:21" ht="69" customHeight="1" thickBot="1" x14ac:dyDescent="0.25">
      <c r="B167" s="272" t="s">
        <v>91</v>
      </c>
      <c r="C167" s="378" t="s">
        <v>92</v>
      </c>
      <c r="D167" s="274" t="s">
        <v>1136</v>
      </c>
      <c r="E167" s="33" t="s">
        <v>15</v>
      </c>
      <c r="F167" s="47"/>
      <c r="G167" s="380" t="s">
        <v>16</v>
      </c>
      <c r="H167" s="158" t="s">
        <v>44</v>
      </c>
      <c r="I167" s="159" t="s">
        <v>45</v>
      </c>
      <c r="J167" s="160" t="s">
        <v>46</v>
      </c>
      <c r="K167" s="160" t="s">
        <v>40</v>
      </c>
      <c r="L167" s="65" t="s">
        <v>37</v>
      </c>
      <c r="M167" s="159" t="s">
        <v>38</v>
      </c>
      <c r="N167" s="160" t="s">
        <v>39</v>
      </c>
      <c r="O167" s="160" t="s">
        <v>40</v>
      </c>
      <c r="P167" s="35" t="s">
        <v>17</v>
      </c>
      <c r="Q167" s="35" t="s">
        <v>1361</v>
      </c>
      <c r="R167" s="36" t="s">
        <v>12</v>
      </c>
    </row>
    <row r="168" spans="2:21" ht="16.5" thickBot="1" x14ac:dyDescent="0.25">
      <c r="B168" s="273"/>
      <c r="C168" s="379"/>
      <c r="D168" s="275"/>
      <c r="E168" s="37">
        <f>COUNTA(E4:E166)</f>
        <v>163</v>
      </c>
      <c r="F168" s="48"/>
      <c r="G168" s="381"/>
      <c r="H168" s="161">
        <f t="shared" ref="H168:O168" si="9">COUNTIF(H4:H166,"&gt;0")</f>
        <v>146</v>
      </c>
      <c r="I168" s="161">
        <f t="shared" si="9"/>
        <v>160</v>
      </c>
      <c r="J168" s="161">
        <f t="shared" si="9"/>
        <v>160</v>
      </c>
      <c r="K168" s="161">
        <f t="shared" si="9"/>
        <v>156</v>
      </c>
      <c r="L168" s="66">
        <f t="shared" si="9"/>
        <v>142</v>
      </c>
      <c r="M168" s="161">
        <f t="shared" si="9"/>
        <v>19</v>
      </c>
      <c r="N168" s="161">
        <f t="shared" si="9"/>
        <v>0</v>
      </c>
      <c r="O168" s="161">
        <f t="shared" si="9"/>
        <v>0</v>
      </c>
      <c r="P168" s="40">
        <f>AVERAGE(P4:P166)</f>
        <v>0.95159491193737766</v>
      </c>
      <c r="Q168" s="40">
        <f>AVERAGE(Q4:Q166)</f>
        <v>9.5390624999999993E-2</v>
      </c>
      <c r="R168" s="40">
        <f>AVERAGE(R4:R166)</f>
        <v>0.28859865325053924</v>
      </c>
    </row>
    <row r="169" spans="2:21" ht="63" customHeight="1" thickBot="1" x14ac:dyDescent="0.25">
      <c r="B169" s="320" t="s">
        <v>1289</v>
      </c>
      <c r="C169" s="321"/>
      <c r="D169" s="322"/>
      <c r="E169" s="320" t="s">
        <v>1291</v>
      </c>
      <c r="F169" s="322"/>
      <c r="G169" s="320" t="s">
        <v>1293</v>
      </c>
      <c r="H169" s="321"/>
      <c r="I169" s="322"/>
      <c r="J169" s="182" t="s">
        <v>1273</v>
      </c>
      <c r="K169" s="183" t="s">
        <v>1274</v>
      </c>
      <c r="L169" s="183" t="s">
        <v>1275</v>
      </c>
      <c r="M169" s="183"/>
      <c r="N169" s="183"/>
      <c r="O169" s="183"/>
      <c r="P169" s="183" t="s">
        <v>1276</v>
      </c>
      <c r="Q169" s="183"/>
      <c r="R169" s="184" t="s">
        <v>1277</v>
      </c>
    </row>
    <row r="170" spans="2:21" ht="15.75" thickBot="1" x14ac:dyDescent="0.25">
      <c r="B170" s="317" t="s">
        <v>1290</v>
      </c>
      <c r="C170" s="318"/>
      <c r="D170" s="319"/>
      <c r="E170" s="317" t="s">
        <v>1292</v>
      </c>
      <c r="F170" s="319"/>
      <c r="G170" s="343" t="s">
        <v>1292</v>
      </c>
      <c r="H170" s="344"/>
      <c r="I170" s="345"/>
      <c r="J170" s="191"/>
      <c r="K170" s="186"/>
      <c r="L170" s="187"/>
      <c r="M170" s="188"/>
      <c r="N170" s="188"/>
      <c r="O170" s="188"/>
      <c r="P170" s="189"/>
      <c r="Q170" s="189"/>
      <c r="R170" s="190"/>
    </row>
    <row r="171" spans="2:21" ht="12" customHeight="1" x14ac:dyDescent="0.2"/>
    <row r="172" spans="2:21" ht="55.5" customHeight="1" x14ac:dyDescent="0.2"/>
  </sheetData>
  <sheetProtection formatCells="0" formatColumns="0" formatRows="0"/>
  <autoFilter ref="B3:R168"/>
  <mergeCells count="40">
    <mergeCell ref="E170:F170"/>
    <mergeCell ref="G170:I170"/>
    <mergeCell ref="C151:C157"/>
    <mergeCell ref="C158:C166"/>
    <mergeCell ref="B169:D169"/>
    <mergeCell ref="E169:F169"/>
    <mergeCell ref="G169:I169"/>
    <mergeCell ref="B167:B168"/>
    <mergeCell ref="C167:C168"/>
    <mergeCell ref="D167:D168"/>
    <mergeCell ref="G167:G168"/>
    <mergeCell ref="D151:D157"/>
    <mergeCell ref="D158:D166"/>
    <mergeCell ref="B158:B166"/>
    <mergeCell ref="C148:C150"/>
    <mergeCell ref="D41:D55"/>
    <mergeCell ref="D56:D70"/>
    <mergeCell ref="D71:D81"/>
    <mergeCell ref="B170:D170"/>
    <mergeCell ref="C56:C70"/>
    <mergeCell ref="C71:C81"/>
    <mergeCell ref="C82:C110"/>
    <mergeCell ref="C111:C132"/>
    <mergeCell ref="C133:C147"/>
    <mergeCell ref="B1:R1"/>
    <mergeCell ref="C7:C15"/>
    <mergeCell ref="C16:C22"/>
    <mergeCell ref="C23:C36"/>
    <mergeCell ref="C37:C40"/>
    <mergeCell ref="D4:D6"/>
    <mergeCell ref="D7:D15"/>
    <mergeCell ref="D16:D36"/>
    <mergeCell ref="D37:D40"/>
    <mergeCell ref="B4:B157"/>
    <mergeCell ref="C4:C6"/>
    <mergeCell ref="D82:D110"/>
    <mergeCell ref="D111:D132"/>
    <mergeCell ref="D133:D147"/>
    <mergeCell ref="D148:D150"/>
    <mergeCell ref="C41:C55"/>
  </mergeCells>
  <conditionalFormatting sqref="P4:P166">
    <cfRule type="cellIs" dxfId="210" priority="86" operator="equal">
      <formula>"-"</formula>
    </cfRule>
    <cfRule type="cellIs" dxfId="209" priority="87" operator="lessThan">
      <formula>0.5</formula>
    </cfRule>
    <cfRule type="cellIs" dxfId="208" priority="88" operator="between">
      <formula>0.5</formula>
      <formula>0.75</formula>
    </cfRule>
    <cfRule type="cellIs" dxfId="207" priority="89" operator="between">
      <formula>0.75</formula>
      <formula>1</formula>
    </cfRule>
  </conditionalFormatting>
  <conditionalFormatting sqref="P4:P166">
    <cfRule type="cellIs" dxfId="206" priority="85" operator="equal">
      <formula>0</formula>
    </cfRule>
  </conditionalFormatting>
  <conditionalFormatting sqref="Q4:Q166">
    <cfRule type="cellIs" dxfId="205" priority="81" operator="equal">
      <formula>"-"</formula>
    </cfRule>
    <cfRule type="cellIs" dxfId="204" priority="82" operator="between">
      <formula>0.9</formula>
      <formula>1</formula>
    </cfRule>
    <cfRule type="cellIs" dxfId="203" priority="83" operator="between">
      <formula>0.7</formula>
      <formula>0.899</formula>
    </cfRule>
    <cfRule type="cellIs" dxfId="202" priority="84" operator="between">
      <formula>0</formula>
      <formula>0.699</formula>
    </cfRule>
  </conditionalFormatting>
  <conditionalFormatting sqref="Q4:Q166">
    <cfRule type="cellIs" dxfId="201" priority="77" operator="equal">
      <formula>"-"</formula>
    </cfRule>
    <cfRule type="cellIs" dxfId="200" priority="78" operator="lessThan">
      <formula>0.699</formula>
    </cfRule>
    <cfRule type="cellIs" dxfId="199" priority="79" operator="between">
      <formula>0.7</formula>
      <formula>0.8999</formula>
    </cfRule>
    <cfRule type="cellIs" dxfId="198" priority="80" operator="between">
      <formula>0.9</formula>
      <formula>1</formula>
    </cfRule>
  </conditionalFormatting>
  <conditionalFormatting sqref="Q4:Q166">
    <cfRule type="cellIs" dxfId="197" priority="73" operator="equal">
      <formula>"-"</formula>
    </cfRule>
    <cfRule type="cellIs" dxfId="196" priority="74" operator="lessThan">
      <formula>0.69999</formula>
    </cfRule>
    <cfRule type="cellIs" dxfId="195" priority="75" operator="between">
      <formula>0.7</formula>
      <formula>0.8999</formula>
    </cfRule>
    <cfRule type="cellIs" dxfId="194" priority="76" operator="between">
      <formula>0.9</formula>
      <formula>1</formula>
    </cfRule>
  </conditionalFormatting>
  <conditionalFormatting sqref="Q4:Q166">
    <cfRule type="cellIs" dxfId="193" priority="69" operator="equal">
      <formula>"-"</formula>
    </cfRule>
    <cfRule type="cellIs" dxfId="192" priority="70" operator="between">
      <formula>0.9</formula>
      <formula>1</formula>
    </cfRule>
    <cfRule type="cellIs" dxfId="191" priority="71" operator="between">
      <formula>0.7</formula>
      <formula>0.899</formula>
    </cfRule>
    <cfRule type="cellIs" dxfId="190" priority="72" operator="lessThan">
      <formula>0.699</formula>
    </cfRule>
  </conditionalFormatting>
  <conditionalFormatting sqref="Q4:Q166">
    <cfRule type="cellIs" dxfId="189" priority="65" operator="equal">
      <formula>"-"</formula>
    </cfRule>
    <cfRule type="cellIs" dxfId="188" priority="66" operator="lessThan">
      <formula>0.699</formula>
    </cfRule>
    <cfRule type="cellIs" dxfId="187" priority="67" operator="between">
      <formula>0.9</formula>
      <formula>1</formula>
    </cfRule>
    <cfRule type="cellIs" dxfId="186" priority="68" operator="between">
      <formula>0.7</formula>
      <formula>"89.99%"</formula>
    </cfRule>
  </conditionalFormatting>
  <conditionalFormatting sqref="Q4:Q166">
    <cfRule type="cellIs" dxfId="185" priority="61" operator="equal">
      <formula>"-"</formula>
    </cfRule>
    <cfRule type="cellIs" dxfId="184" priority="62" operator="lessThan">
      <formula>0.699</formula>
    </cfRule>
    <cfRule type="cellIs" dxfId="183" priority="63" operator="between">
      <formula>0.7</formula>
      <formula>0.899</formula>
    </cfRule>
    <cfRule type="cellIs" dxfId="182" priority="64" operator="between">
      <formula>0.9</formula>
      <formula>1</formula>
    </cfRule>
  </conditionalFormatting>
  <conditionalFormatting sqref="Q4:Q166">
    <cfRule type="cellIs" dxfId="181" priority="57" operator="equal">
      <formula>"-"</formula>
    </cfRule>
    <cfRule type="cellIs" dxfId="180" priority="58" operator="lessThan">
      <formula>0.699</formula>
    </cfRule>
    <cfRule type="cellIs" dxfId="179" priority="59" operator="between">
      <formula>0.7</formula>
      <formula>0.9166666</formula>
    </cfRule>
    <cfRule type="cellIs" dxfId="178" priority="60" operator="between">
      <formula>0.9167</formula>
      <formula>1</formula>
    </cfRule>
  </conditionalFormatting>
  <conditionalFormatting sqref="R4:R166">
    <cfRule type="cellIs" dxfId="177" priority="25" operator="equal">
      <formula>"-"</formula>
    </cfRule>
    <cfRule type="cellIs" dxfId="176" priority="26" operator="between">
      <formula>0.9</formula>
      <formula>1</formula>
    </cfRule>
    <cfRule type="cellIs" dxfId="175" priority="27" operator="between">
      <formula>0.7</formula>
      <formula>0.899</formula>
    </cfRule>
    <cfRule type="cellIs" dxfId="174" priority="28" operator="between">
      <formula>0</formula>
      <formula>0.699</formula>
    </cfRule>
  </conditionalFormatting>
  <conditionalFormatting sqref="R4:R166">
    <cfRule type="cellIs" dxfId="173" priority="21" operator="equal">
      <formula>"-"</formula>
    </cfRule>
    <cfRule type="cellIs" dxfId="172" priority="22" operator="lessThan">
      <formula>0.699</formula>
    </cfRule>
    <cfRule type="cellIs" dxfId="171" priority="23" operator="between">
      <formula>0.7</formula>
      <formula>0.8999</formula>
    </cfRule>
    <cfRule type="cellIs" dxfId="170" priority="24" operator="between">
      <formula>0.9</formula>
      <formula>1</formula>
    </cfRule>
  </conditionalFormatting>
  <conditionalFormatting sqref="R4:R166">
    <cfRule type="cellIs" dxfId="169" priority="17" operator="equal">
      <formula>"-"</formula>
    </cfRule>
    <cfRule type="cellIs" dxfId="168" priority="18" operator="lessThan">
      <formula>0.69999</formula>
    </cfRule>
    <cfRule type="cellIs" dxfId="167" priority="19" operator="between">
      <formula>0.7</formula>
      <formula>0.8999</formula>
    </cfRule>
    <cfRule type="cellIs" dxfId="166" priority="20" operator="between">
      <formula>0.9</formula>
      <formula>1</formula>
    </cfRule>
  </conditionalFormatting>
  <conditionalFormatting sqref="R4:R166">
    <cfRule type="cellIs" dxfId="165" priority="13" operator="equal">
      <formula>"-"</formula>
    </cfRule>
    <cfRule type="cellIs" dxfId="164" priority="14" operator="between">
      <formula>0.9</formula>
      <formula>1</formula>
    </cfRule>
    <cfRule type="cellIs" dxfId="163" priority="15" operator="between">
      <formula>0.7</formula>
      <formula>0.899</formula>
    </cfRule>
    <cfRule type="cellIs" dxfId="162" priority="16" operator="lessThan">
      <formula>0.699</formula>
    </cfRule>
  </conditionalFormatting>
  <conditionalFormatting sqref="R4:R166">
    <cfRule type="cellIs" dxfId="161" priority="9" operator="equal">
      <formula>"-"</formula>
    </cfRule>
    <cfRule type="cellIs" dxfId="160" priority="10" operator="lessThan">
      <formula>0.699</formula>
    </cfRule>
    <cfRule type="cellIs" dxfId="159" priority="11" operator="between">
      <formula>0.9</formula>
      <formula>1</formula>
    </cfRule>
    <cfRule type="cellIs" dxfId="158" priority="12" operator="between">
      <formula>0.7</formula>
      <formula>"89.99%"</formula>
    </cfRule>
  </conditionalFormatting>
  <conditionalFormatting sqref="R4:R166">
    <cfRule type="cellIs" dxfId="157" priority="5" operator="equal">
      <formula>"-"</formula>
    </cfRule>
    <cfRule type="cellIs" dxfId="156" priority="6" operator="lessThan">
      <formula>0.699</formula>
    </cfRule>
    <cfRule type="cellIs" dxfId="155" priority="7" operator="between">
      <formula>0.7</formula>
      <formula>0.899</formula>
    </cfRule>
    <cfRule type="cellIs" dxfId="154" priority="8" operator="between">
      <formula>0.9</formula>
      <formula>1</formula>
    </cfRule>
  </conditionalFormatting>
  <conditionalFormatting sqref="R4:R166">
    <cfRule type="cellIs" dxfId="153" priority="1" operator="equal">
      <formula>"-"</formula>
    </cfRule>
    <cfRule type="cellIs" dxfId="152" priority="2" operator="lessThan">
      <formula>0.699</formula>
    </cfRule>
    <cfRule type="cellIs" dxfId="151" priority="3" operator="between">
      <formula>0.7</formula>
      <formula>0.9166666</formula>
    </cfRule>
    <cfRule type="cellIs" dxfId="150"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2" manualBreakCount="2">
    <brk id="22" max="16383" man="1"/>
    <brk id="39" max="17"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U38"/>
  <sheetViews>
    <sheetView topLeftCell="A27" zoomScale="70" zoomScaleNormal="70" zoomScaleSheetLayoutView="70" workbookViewId="0">
      <selection activeCell="P38" sqref="P38"/>
    </sheetView>
  </sheetViews>
  <sheetFormatPr baseColWidth="10" defaultColWidth="11.42578125" defaultRowHeight="15" x14ac:dyDescent="0.2"/>
  <cols>
    <col min="1" max="1" width="2.85546875" style="1" customWidth="1"/>
    <col min="2" max="3" width="21.42578125" style="1" customWidth="1"/>
    <col min="4" max="4" width="27.7109375" style="1" customWidth="1"/>
    <col min="5" max="5" width="42.140625" style="141" customWidth="1"/>
    <col min="6" max="6" width="25.140625" style="1" hidden="1" customWidth="1"/>
    <col min="7" max="7" width="16.28515625" style="141" customWidth="1"/>
    <col min="8" max="11" width="19" style="141" customWidth="1"/>
    <col min="12" max="12" width="18.85546875" style="170" customWidth="1"/>
    <col min="13" max="13" width="15.5703125" style="1" customWidth="1"/>
    <col min="14" max="14" width="0.42578125" style="1" customWidth="1"/>
    <col min="15" max="15" width="0.7109375" style="1" customWidth="1"/>
    <col min="16" max="16" width="15.7109375" style="1" customWidth="1"/>
    <col min="17" max="17" width="19.85546875" style="1" customWidth="1"/>
    <col min="18" max="18" width="15.42578125" style="1" customWidth="1"/>
    <col min="19" max="16384" width="11.42578125" style="1"/>
  </cols>
  <sheetData>
    <row r="1" spans="1:21" ht="42" customHeight="1" x14ac:dyDescent="0.2">
      <c r="B1" s="278" t="s">
        <v>1203</v>
      </c>
      <c r="C1" s="278"/>
      <c r="D1" s="278"/>
      <c r="E1" s="278"/>
      <c r="F1" s="278"/>
      <c r="G1" s="278"/>
      <c r="H1" s="278"/>
      <c r="I1" s="278"/>
      <c r="J1" s="278"/>
      <c r="K1" s="278"/>
      <c r="L1" s="278"/>
      <c r="M1" s="278"/>
      <c r="N1" s="278"/>
      <c r="O1" s="278"/>
      <c r="P1" s="278"/>
      <c r="Q1" s="278"/>
    </row>
    <row r="2" spans="1:21" ht="16.5" thickBot="1" x14ac:dyDescent="0.25">
      <c r="D2" s="2"/>
      <c r="E2" s="162"/>
      <c r="F2" s="55"/>
      <c r="G2" s="162"/>
      <c r="H2" s="162"/>
      <c r="I2" s="162"/>
      <c r="J2" s="162"/>
      <c r="K2" s="162"/>
      <c r="L2" s="167"/>
      <c r="M2" s="55"/>
      <c r="N2" s="55"/>
      <c r="O2" s="55"/>
      <c r="P2" s="55"/>
      <c r="Q2" s="55"/>
    </row>
    <row r="3" spans="1:21" ht="54" customHeight="1" thickBot="1" x14ac:dyDescent="0.25">
      <c r="B3" s="4" t="s">
        <v>0</v>
      </c>
      <c r="C3" s="49" t="s">
        <v>36</v>
      </c>
      <c r="D3" s="5" t="s">
        <v>1</v>
      </c>
      <c r="E3" s="171" t="s">
        <v>2</v>
      </c>
      <c r="F3" s="6" t="s">
        <v>18</v>
      </c>
      <c r="G3" s="148" t="s">
        <v>3</v>
      </c>
      <c r="H3" s="148" t="s">
        <v>4</v>
      </c>
      <c r="I3" s="148" t="s">
        <v>5</v>
      </c>
      <c r="J3" s="148" t="s">
        <v>6</v>
      </c>
      <c r="K3" s="148" t="s">
        <v>7</v>
      </c>
      <c r="L3" s="61" t="s">
        <v>8</v>
      </c>
      <c r="M3" s="7" t="s">
        <v>9</v>
      </c>
      <c r="N3" s="7" t="s">
        <v>10</v>
      </c>
      <c r="O3" s="7" t="s">
        <v>11</v>
      </c>
      <c r="P3" s="8" t="s">
        <v>17</v>
      </c>
      <c r="Q3" s="8" t="s">
        <v>1361</v>
      </c>
      <c r="R3" s="9" t="s">
        <v>12</v>
      </c>
    </row>
    <row r="4" spans="1:21" ht="114" customHeight="1" thickBot="1" x14ac:dyDescent="0.25">
      <c r="A4" s="2"/>
      <c r="B4" s="387" t="s">
        <v>1308</v>
      </c>
      <c r="C4" s="197" t="s">
        <v>1309</v>
      </c>
      <c r="D4" s="43" t="s">
        <v>1194</v>
      </c>
      <c r="E4" s="45" t="s">
        <v>1138</v>
      </c>
      <c r="F4" s="45" t="s">
        <v>1139</v>
      </c>
      <c r="G4" s="10">
        <v>1</v>
      </c>
      <c r="H4" s="10">
        <v>0.25</v>
      </c>
      <c r="I4" s="10">
        <v>0</v>
      </c>
      <c r="J4" s="10">
        <v>0.35</v>
      </c>
      <c r="K4" s="10">
        <v>0.4</v>
      </c>
      <c r="L4" s="62">
        <v>0.25</v>
      </c>
      <c r="M4" s="10">
        <v>0</v>
      </c>
      <c r="N4" s="11"/>
      <c r="O4" s="12"/>
      <c r="P4" s="177">
        <f t="shared" ref="P4:Q32" si="0">IF(H4=0,"-",IF((L4/H4)&lt;=1,(L4/H4),1))</f>
        <v>1</v>
      </c>
      <c r="Q4" s="13" t="str">
        <f t="shared" si="0"/>
        <v>-</v>
      </c>
      <c r="R4" s="14">
        <f>IF(((L4+M4+N4+O4)/(G4))&lt;=1,((L4+M4+N4+O4)/(G4)),1)</f>
        <v>0.25</v>
      </c>
      <c r="S4" s="2"/>
      <c r="U4" s="15"/>
    </row>
    <row r="5" spans="1:21" s="18" customFormat="1" ht="133.5" customHeight="1" thickBot="1" x14ac:dyDescent="0.25">
      <c r="A5" s="2"/>
      <c r="B5" s="388"/>
      <c r="C5" s="382" t="s">
        <v>1309</v>
      </c>
      <c r="D5" s="282" t="s">
        <v>1195</v>
      </c>
      <c r="E5" s="20" t="s">
        <v>1140</v>
      </c>
      <c r="F5" s="20" t="s">
        <v>1141</v>
      </c>
      <c r="G5" s="16">
        <v>900</v>
      </c>
      <c r="H5" s="16">
        <v>35</v>
      </c>
      <c r="I5" s="16">
        <v>35</v>
      </c>
      <c r="J5" s="16">
        <v>40</v>
      </c>
      <c r="K5" s="16">
        <v>40</v>
      </c>
      <c r="L5" s="63">
        <v>1489</v>
      </c>
      <c r="M5" s="16">
        <v>96</v>
      </c>
      <c r="N5" s="16"/>
      <c r="O5" s="17"/>
      <c r="P5" s="177">
        <f t="shared" si="0"/>
        <v>1</v>
      </c>
      <c r="Q5" s="13">
        <f t="shared" si="0"/>
        <v>1</v>
      </c>
      <c r="R5" s="14">
        <f t="shared" ref="R5:R32" si="1">IF(((L5+M5+N5+O5)/(G5))&lt;=1,((L5+M5+N5+O5)/(G5)),1)</f>
        <v>1</v>
      </c>
      <c r="S5" s="2"/>
      <c r="U5" s="19"/>
    </row>
    <row r="6" spans="1:21" s="18" customFormat="1" ht="63.75" customHeight="1" thickBot="1" x14ac:dyDescent="0.25">
      <c r="A6" s="2"/>
      <c r="B6" s="388"/>
      <c r="C6" s="384"/>
      <c r="D6" s="280"/>
      <c r="E6" s="20" t="s">
        <v>1142</v>
      </c>
      <c r="F6" s="20" t="s">
        <v>1143</v>
      </c>
      <c r="G6" s="16">
        <v>500</v>
      </c>
      <c r="H6" s="16">
        <v>125</v>
      </c>
      <c r="I6" s="16">
        <v>125</v>
      </c>
      <c r="J6" s="16">
        <v>125</v>
      </c>
      <c r="K6" s="16">
        <v>125</v>
      </c>
      <c r="L6" s="63">
        <v>275</v>
      </c>
      <c r="M6" s="16">
        <v>120</v>
      </c>
      <c r="N6" s="16"/>
      <c r="O6" s="17"/>
      <c r="P6" s="177">
        <f t="shared" si="0"/>
        <v>1</v>
      </c>
      <c r="Q6" s="13">
        <f t="shared" si="0"/>
        <v>0.96</v>
      </c>
      <c r="R6" s="14">
        <f t="shared" si="1"/>
        <v>0.79</v>
      </c>
      <c r="S6" s="2"/>
      <c r="U6" s="19"/>
    </row>
    <row r="7" spans="1:21" s="18" customFormat="1" ht="63.75" customHeight="1" thickBot="1" x14ac:dyDescent="0.25">
      <c r="A7" s="2"/>
      <c r="B7" s="388"/>
      <c r="C7" s="384"/>
      <c r="D7" s="280"/>
      <c r="E7" s="20" t="s">
        <v>1144</v>
      </c>
      <c r="F7" s="20" t="s">
        <v>1145</v>
      </c>
      <c r="G7" s="16">
        <v>1</v>
      </c>
      <c r="H7" s="10">
        <v>0.25</v>
      </c>
      <c r="I7" s="10">
        <v>0.25</v>
      </c>
      <c r="J7" s="10">
        <v>0.25</v>
      </c>
      <c r="K7" s="10">
        <v>0.25</v>
      </c>
      <c r="L7" s="133">
        <v>0.25</v>
      </c>
      <c r="M7" s="16">
        <v>0</v>
      </c>
      <c r="N7" s="16"/>
      <c r="O7" s="17"/>
      <c r="P7" s="177">
        <f t="shared" si="0"/>
        <v>1</v>
      </c>
      <c r="Q7" s="13">
        <f t="shared" si="0"/>
        <v>0</v>
      </c>
      <c r="R7" s="14">
        <f t="shared" si="1"/>
        <v>0.25</v>
      </c>
      <c r="S7" s="2"/>
      <c r="U7" s="19"/>
    </row>
    <row r="8" spans="1:21" s="18" customFormat="1" ht="63.75" customHeight="1" thickBot="1" x14ac:dyDescent="0.25">
      <c r="A8" s="2"/>
      <c r="B8" s="388"/>
      <c r="C8" s="384"/>
      <c r="D8" s="280"/>
      <c r="E8" s="20" t="s">
        <v>1146</v>
      </c>
      <c r="F8" s="20" t="s">
        <v>1147</v>
      </c>
      <c r="G8" s="16">
        <v>6</v>
      </c>
      <c r="H8" s="16">
        <v>0</v>
      </c>
      <c r="I8" s="16">
        <v>0.5</v>
      </c>
      <c r="J8" s="16">
        <v>0</v>
      </c>
      <c r="K8" s="16">
        <v>0.5</v>
      </c>
      <c r="L8" s="63">
        <v>0</v>
      </c>
      <c r="M8" s="16">
        <v>0</v>
      </c>
      <c r="N8" s="16"/>
      <c r="O8" s="17"/>
      <c r="P8" s="177" t="str">
        <f t="shared" si="0"/>
        <v>-</v>
      </c>
      <c r="Q8" s="13">
        <f t="shared" si="0"/>
        <v>0</v>
      </c>
      <c r="R8" s="14">
        <f t="shared" si="1"/>
        <v>0</v>
      </c>
      <c r="S8" s="2"/>
      <c r="U8" s="19"/>
    </row>
    <row r="9" spans="1:21" s="18" customFormat="1" ht="63.75" customHeight="1" thickBot="1" x14ac:dyDescent="0.25">
      <c r="A9" s="2"/>
      <c r="B9" s="388"/>
      <c r="C9" s="384"/>
      <c r="D9" s="280"/>
      <c r="E9" s="20" t="s">
        <v>1148</v>
      </c>
      <c r="F9" s="20" t="s">
        <v>1149</v>
      </c>
      <c r="G9" s="16">
        <v>50</v>
      </c>
      <c r="H9" s="16">
        <v>10</v>
      </c>
      <c r="I9" s="16">
        <v>10</v>
      </c>
      <c r="J9" s="16">
        <v>15</v>
      </c>
      <c r="K9" s="16">
        <v>15</v>
      </c>
      <c r="L9" s="63">
        <v>1541</v>
      </c>
      <c r="M9" s="16">
        <v>0</v>
      </c>
      <c r="N9" s="16"/>
      <c r="O9" s="17"/>
      <c r="P9" s="177">
        <f t="shared" si="0"/>
        <v>1</v>
      </c>
      <c r="Q9" s="13">
        <f t="shared" si="0"/>
        <v>0</v>
      </c>
      <c r="R9" s="14">
        <f t="shared" si="1"/>
        <v>1</v>
      </c>
      <c r="S9" s="2"/>
      <c r="U9" s="19"/>
    </row>
    <row r="10" spans="1:21" s="18" customFormat="1" ht="63.75" customHeight="1" thickBot="1" x14ac:dyDescent="0.25">
      <c r="A10" s="2"/>
      <c r="B10" s="388"/>
      <c r="C10" s="384"/>
      <c r="D10" s="280"/>
      <c r="E10" s="20" t="s">
        <v>1150</v>
      </c>
      <c r="F10" s="20" t="s">
        <v>1151</v>
      </c>
      <c r="G10" s="16">
        <v>1</v>
      </c>
      <c r="H10" s="16">
        <v>0</v>
      </c>
      <c r="I10" s="16">
        <v>0</v>
      </c>
      <c r="J10" s="16">
        <v>0.5</v>
      </c>
      <c r="K10" s="16">
        <v>0.5</v>
      </c>
      <c r="L10" s="63">
        <v>0</v>
      </c>
      <c r="M10" s="16">
        <v>0</v>
      </c>
      <c r="N10" s="16"/>
      <c r="O10" s="17"/>
      <c r="P10" s="177" t="str">
        <f t="shared" si="0"/>
        <v>-</v>
      </c>
      <c r="Q10" s="13" t="str">
        <f t="shared" si="0"/>
        <v>-</v>
      </c>
      <c r="R10" s="14">
        <f t="shared" si="1"/>
        <v>0</v>
      </c>
      <c r="S10" s="2"/>
      <c r="U10" s="19"/>
    </row>
    <row r="11" spans="1:21" s="18" customFormat="1" ht="75" customHeight="1" thickBot="1" x14ac:dyDescent="0.25">
      <c r="A11" s="2"/>
      <c r="B11" s="388"/>
      <c r="C11" s="384"/>
      <c r="D11" s="280"/>
      <c r="E11" s="20" t="s">
        <v>1152</v>
      </c>
      <c r="F11" s="20" t="s">
        <v>1153</v>
      </c>
      <c r="G11" s="21">
        <v>4</v>
      </c>
      <c r="H11" s="21">
        <v>1</v>
      </c>
      <c r="I11" s="21">
        <v>1</v>
      </c>
      <c r="J11" s="21">
        <v>1</v>
      </c>
      <c r="K11" s="21">
        <v>1</v>
      </c>
      <c r="L11" s="64">
        <v>4</v>
      </c>
      <c r="M11" s="21">
        <v>0</v>
      </c>
      <c r="N11" s="21"/>
      <c r="O11" s="22"/>
      <c r="P11" s="177">
        <f t="shared" si="0"/>
        <v>1</v>
      </c>
      <c r="Q11" s="13">
        <f t="shared" si="0"/>
        <v>0</v>
      </c>
      <c r="R11" s="14">
        <f t="shared" si="1"/>
        <v>1</v>
      </c>
      <c r="S11" s="2"/>
      <c r="U11" s="19"/>
    </row>
    <row r="12" spans="1:21" ht="63.75" customHeight="1" thickBot="1" x14ac:dyDescent="0.25">
      <c r="A12" s="2"/>
      <c r="B12" s="388"/>
      <c r="C12" s="383"/>
      <c r="D12" s="281"/>
      <c r="E12" s="20" t="s">
        <v>1154</v>
      </c>
      <c r="F12" s="20" t="s">
        <v>1155</v>
      </c>
      <c r="G12" s="16">
        <v>1</v>
      </c>
      <c r="H12" s="16">
        <v>0</v>
      </c>
      <c r="I12" s="16">
        <v>0</v>
      </c>
      <c r="J12" s="16">
        <v>1</v>
      </c>
      <c r="K12" s="16">
        <v>0</v>
      </c>
      <c r="L12" s="68">
        <v>0</v>
      </c>
      <c r="M12" s="16">
        <v>0</v>
      </c>
      <c r="N12" s="16"/>
      <c r="O12" s="23"/>
      <c r="P12" s="177" t="str">
        <f t="shared" si="0"/>
        <v>-</v>
      </c>
      <c r="Q12" s="13" t="str">
        <f t="shared" si="0"/>
        <v>-</v>
      </c>
      <c r="R12" s="14">
        <f t="shared" si="1"/>
        <v>0</v>
      </c>
      <c r="S12" s="2"/>
      <c r="U12" s="15"/>
    </row>
    <row r="13" spans="1:21" ht="91.5" customHeight="1" thickBot="1" x14ac:dyDescent="0.25">
      <c r="B13" s="388"/>
      <c r="C13" s="382" t="s">
        <v>1309</v>
      </c>
      <c r="D13" s="282" t="s">
        <v>1196</v>
      </c>
      <c r="E13" s="20" t="s">
        <v>1156</v>
      </c>
      <c r="F13" s="20" t="s">
        <v>1157</v>
      </c>
      <c r="G13" s="21">
        <v>1328</v>
      </c>
      <c r="H13" s="21">
        <v>328</v>
      </c>
      <c r="I13" s="21">
        <v>334</v>
      </c>
      <c r="J13" s="21">
        <v>333</v>
      </c>
      <c r="K13" s="21">
        <v>333</v>
      </c>
      <c r="L13" s="64">
        <v>983</v>
      </c>
      <c r="M13" s="21">
        <v>0</v>
      </c>
      <c r="N13" s="21"/>
      <c r="O13" s="22"/>
      <c r="P13" s="177">
        <f t="shared" si="0"/>
        <v>1</v>
      </c>
      <c r="Q13" s="13">
        <f t="shared" si="0"/>
        <v>0</v>
      </c>
      <c r="R13" s="14">
        <f t="shared" si="1"/>
        <v>0.74021084337349397</v>
      </c>
      <c r="S13" s="2"/>
      <c r="U13" s="15"/>
    </row>
    <row r="14" spans="1:21" ht="87.75" customHeight="1" thickBot="1" x14ac:dyDescent="0.25">
      <c r="B14" s="388"/>
      <c r="C14" s="383"/>
      <c r="D14" s="281"/>
      <c r="E14" s="20" t="s">
        <v>1158</v>
      </c>
      <c r="F14" s="20" t="s">
        <v>1222</v>
      </c>
      <c r="G14" s="21">
        <v>4</v>
      </c>
      <c r="H14" s="21">
        <v>1</v>
      </c>
      <c r="I14" s="21">
        <v>1</v>
      </c>
      <c r="J14" s="21">
        <v>1</v>
      </c>
      <c r="K14" s="21">
        <v>1</v>
      </c>
      <c r="L14" s="64">
        <v>5</v>
      </c>
      <c r="M14" s="21">
        <v>0</v>
      </c>
      <c r="N14" s="21"/>
      <c r="O14" s="22"/>
      <c r="P14" s="177">
        <f t="shared" si="0"/>
        <v>1</v>
      </c>
      <c r="Q14" s="13">
        <f t="shared" si="0"/>
        <v>0</v>
      </c>
      <c r="R14" s="14">
        <f t="shared" si="1"/>
        <v>1</v>
      </c>
      <c r="U14" s="15"/>
    </row>
    <row r="15" spans="1:21" ht="89.25" customHeight="1" thickBot="1" x14ac:dyDescent="0.25">
      <c r="B15" s="388"/>
      <c r="C15" s="382" t="s">
        <v>1309</v>
      </c>
      <c r="D15" s="282" t="s">
        <v>1197</v>
      </c>
      <c r="E15" s="20" t="s">
        <v>1160</v>
      </c>
      <c r="F15" s="20" t="s">
        <v>1161</v>
      </c>
      <c r="G15" s="21">
        <v>1</v>
      </c>
      <c r="H15" s="21">
        <v>0.25</v>
      </c>
      <c r="I15" s="21">
        <v>0.25</v>
      </c>
      <c r="J15" s="21">
        <v>0.25</v>
      </c>
      <c r="K15" s="21">
        <v>0.25</v>
      </c>
      <c r="L15" s="64">
        <v>0</v>
      </c>
      <c r="M15" s="21">
        <v>0</v>
      </c>
      <c r="N15" s="21"/>
      <c r="O15" s="22"/>
      <c r="P15" s="177">
        <f t="shared" si="0"/>
        <v>0</v>
      </c>
      <c r="Q15" s="13">
        <f t="shared" si="0"/>
        <v>0</v>
      </c>
      <c r="R15" s="14">
        <f t="shared" si="1"/>
        <v>0</v>
      </c>
      <c r="U15" s="15"/>
    </row>
    <row r="16" spans="1:21" ht="78" customHeight="1" thickBot="1" x14ac:dyDescent="0.25">
      <c r="B16" s="388"/>
      <c r="C16" s="384"/>
      <c r="D16" s="280"/>
      <c r="E16" s="20" t="s">
        <v>1162</v>
      </c>
      <c r="F16" s="20" t="s">
        <v>1161</v>
      </c>
      <c r="G16" s="21">
        <v>1</v>
      </c>
      <c r="H16" s="21">
        <v>0.5</v>
      </c>
      <c r="I16" s="21">
        <v>0</v>
      </c>
      <c r="J16" s="21">
        <v>0.5</v>
      </c>
      <c r="K16" s="21">
        <v>0</v>
      </c>
      <c r="L16" s="64">
        <v>1</v>
      </c>
      <c r="M16" s="21">
        <v>0</v>
      </c>
      <c r="N16" s="21"/>
      <c r="O16" s="22"/>
      <c r="P16" s="177">
        <f t="shared" si="0"/>
        <v>1</v>
      </c>
      <c r="Q16" s="13" t="str">
        <f t="shared" si="0"/>
        <v>-</v>
      </c>
      <c r="R16" s="14">
        <f t="shared" si="1"/>
        <v>1</v>
      </c>
      <c r="U16" s="15"/>
    </row>
    <row r="17" spans="2:21" ht="54" customHeight="1" thickBot="1" x14ac:dyDescent="0.25">
      <c r="B17" s="388"/>
      <c r="C17" s="384"/>
      <c r="D17" s="280"/>
      <c r="E17" s="20" t="s">
        <v>1163</v>
      </c>
      <c r="F17" s="20" t="s">
        <v>1164</v>
      </c>
      <c r="G17" s="21">
        <v>2</v>
      </c>
      <c r="H17" s="21">
        <v>1</v>
      </c>
      <c r="I17" s="21">
        <v>0</v>
      </c>
      <c r="J17" s="21">
        <v>1</v>
      </c>
      <c r="K17" s="21">
        <v>0</v>
      </c>
      <c r="L17" s="64">
        <v>1</v>
      </c>
      <c r="M17" s="21">
        <v>0</v>
      </c>
      <c r="N17" s="21"/>
      <c r="O17" s="22"/>
      <c r="P17" s="177">
        <f t="shared" si="0"/>
        <v>1</v>
      </c>
      <c r="Q17" s="13" t="str">
        <f t="shared" si="0"/>
        <v>-</v>
      </c>
      <c r="R17" s="14">
        <f t="shared" si="1"/>
        <v>0.5</v>
      </c>
      <c r="U17" s="15"/>
    </row>
    <row r="18" spans="2:21" ht="75.75" thickBot="1" x14ac:dyDescent="0.25">
      <c r="B18" s="388"/>
      <c r="C18" s="384"/>
      <c r="D18" s="280"/>
      <c r="E18" s="20" t="s">
        <v>1165</v>
      </c>
      <c r="F18" s="20" t="s">
        <v>1166</v>
      </c>
      <c r="G18" s="21">
        <v>4</v>
      </c>
      <c r="H18" s="21">
        <v>2</v>
      </c>
      <c r="I18" s="21">
        <v>0</v>
      </c>
      <c r="J18" s="21">
        <v>1</v>
      </c>
      <c r="K18" s="21">
        <v>1</v>
      </c>
      <c r="L18" s="64">
        <v>2</v>
      </c>
      <c r="M18" s="21">
        <v>0</v>
      </c>
      <c r="N18" s="21"/>
      <c r="O18" s="22"/>
      <c r="P18" s="177">
        <f t="shared" si="0"/>
        <v>1</v>
      </c>
      <c r="Q18" s="13" t="str">
        <f t="shared" si="0"/>
        <v>-</v>
      </c>
      <c r="R18" s="14">
        <f t="shared" si="1"/>
        <v>0.5</v>
      </c>
      <c r="U18" s="15"/>
    </row>
    <row r="19" spans="2:21" ht="72.75" customHeight="1" thickBot="1" x14ac:dyDescent="0.25">
      <c r="B19" s="388"/>
      <c r="C19" s="384"/>
      <c r="D19" s="280"/>
      <c r="E19" s="20" t="s">
        <v>1167</v>
      </c>
      <c r="F19" s="20" t="s">
        <v>1168</v>
      </c>
      <c r="G19" s="27">
        <v>1</v>
      </c>
      <c r="H19" s="27">
        <v>1</v>
      </c>
      <c r="I19" s="27">
        <v>0</v>
      </c>
      <c r="J19" s="27">
        <v>0</v>
      </c>
      <c r="K19" s="27">
        <v>0</v>
      </c>
      <c r="L19" s="70">
        <v>1</v>
      </c>
      <c r="M19" s="27">
        <v>0</v>
      </c>
      <c r="N19" s="25"/>
      <c r="O19" s="26"/>
      <c r="P19" s="177">
        <f t="shared" si="0"/>
        <v>1</v>
      </c>
      <c r="Q19" s="13" t="str">
        <f t="shared" si="0"/>
        <v>-</v>
      </c>
      <c r="R19" s="14">
        <f t="shared" si="1"/>
        <v>1</v>
      </c>
      <c r="U19" s="15"/>
    </row>
    <row r="20" spans="2:21" ht="62.25" customHeight="1" thickBot="1" x14ac:dyDescent="0.25">
      <c r="B20" s="388"/>
      <c r="C20" s="384"/>
      <c r="D20" s="280"/>
      <c r="E20" s="20" t="s">
        <v>1169</v>
      </c>
      <c r="F20" s="20" t="s">
        <v>1170</v>
      </c>
      <c r="G20" s="21">
        <v>1</v>
      </c>
      <c r="H20" s="21">
        <v>1</v>
      </c>
      <c r="I20" s="21">
        <v>0</v>
      </c>
      <c r="J20" s="21">
        <v>0</v>
      </c>
      <c r="K20" s="21">
        <v>0</v>
      </c>
      <c r="L20" s="64">
        <v>0</v>
      </c>
      <c r="M20" s="21">
        <v>0</v>
      </c>
      <c r="N20" s="21"/>
      <c r="O20" s="22"/>
      <c r="P20" s="177">
        <f t="shared" si="0"/>
        <v>0</v>
      </c>
      <c r="Q20" s="13" t="str">
        <f t="shared" si="0"/>
        <v>-</v>
      </c>
      <c r="R20" s="14">
        <f t="shared" si="1"/>
        <v>0</v>
      </c>
      <c r="U20" s="15"/>
    </row>
    <row r="21" spans="2:21" ht="50.25" customHeight="1" thickBot="1" x14ac:dyDescent="0.25">
      <c r="B21" s="388"/>
      <c r="C21" s="383"/>
      <c r="D21" s="281"/>
      <c r="E21" s="20" t="s">
        <v>1159</v>
      </c>
      <c r="F21" s="20" t="s">
        <v>1171</v>
      </c>
      <c r="G21" s="21">
        <v>1</v>
      </c>
      <c r="H21" s="21">
        <v>1</v>
      </c>
      <c r="I21" s="21">
        <v>0</v>
      </c>
      <c r="J21" s="21">
        <v>0</v>
      </c>
      <c r="K21" s="21">
        <v>0</v>
      </c>
      <c r="L21" s="64">
        <v>0</v>
      </c>
      <c r="M21" s="21">
        <v>0</v>
      </c>
      <c r="N21" s="21"/>
      <c r="O21" s="22"/>
      <c r="P21" s="177">
        <f t="shared" si="0"/>
        <v>0</v>
      </c>
      <c r="Q21" s="13" t="str">
        <f t="shared" si="0"/>
        <v>-</v>
      </c>
      <c r="R21" s="14">
        <f t="shared" si="1"/>
        <v>0</v>
      </c>
      <c r="U21" s="15"/>
    </row>
    <row r="22" spans="2:21" ht="56.25" customHeight="1" thickBot="1" x14ac:dyDescent="0.25">
      <c r="B22" s="388"/>
      <c r="C22" s="382" t="s">
        <v>1309</v>
      </c>
      <c r="D22" s="282" t="s">
        <v>1173</v>
      </c>
      <c r="E22" s="20" t="s">
        <v>1172</v>
      </c>
      <c r="F22" s="20" t="s">
        <v>1173</v>
      </c>
      <c r="G22" s="21">
        <v>2</v>
      </c>
      <c r="H22" s="21">
        <v>0</v>
      </c>
      <c r="I22" s="21">
        <v>0.5</v>
      </c>
      <c r="J22" s="21">
        <v>0.5</v>
      </c>
      <c r="K22" s="21">
        <v>1</v>
      </c>
      <c r="L22" s="64">
        <v>0</v>
      </c>
      <c r="M22" s="21">
        <v>0</v>
      </c>
      <c r="N22" s="21"/>
      <c r="O22" s="22"/>
      <c r="P22" s="177" t="str">
        <f t="shared" si="0"/>
        <v>-</v>
      </c>
      <c r="Q22" s="13">
        <f t="shared" si="0"/>
        <v>0</v>
      </c>
      <c r="R22" s="14">
        <f t="shared" si="1"/>
        <v>0</v>
      </c>
      <c r="U22" s="15"/>
    </row>
    <row r="23" spans="2:21" ht="67.5" customHeight="1" thickBot="1" x14ac:dyDescent="0.25">
      <c r="B23" s="388"/>
      <c r="C23" s="383"/>
      <c r="D23" s="281"/>
      <c r="E23" s="20" t="s">
        <v>1174</v>
      </c>
      <c r="F23" s="20" t="s">
        <v>1175</v>
      </c>
      <c r="G23" s="21">
        <v>4</v>
      </c>
      <c r="H23" s="21">
        <v>0</v>
      </c>
      <c r="I23" s="21">
        <v>1</v>
      </c>
      <c r="J23" s="21">
        <v>2</v>
      </c>
      <c r="K23" s="21">
        <v>1</v>
      </c>
      <c r="L23" s="64">
        <v>0</v>
      </c>
      <c r="M23" s="21">
        <v>0</v>
      </c>
      <c r="N23" s="21"/>
      <c r="O23" s="22"/>
      <c r="P23" s="177" t="str">
        <f t="shared" si="0"/>
        <v>-</v>
      </c>
      <c r="Q23" s="13">
        <f t="shared" si="0"/>
        <v>0</v>
      </c>
      <c r="R23" s="14">
        <f t="shared" si="1"/>
        <v>0</v>
      </c>
      <c r="U23" s="15"/>
    </row>
    <row r="24" spans="2:21" ht="63.75" customHeight="1" thickBot="1" x14ac:dyDescent="0.25">
      <c r="B24" s="388"/>
      <c r="C24" s="382" t="s">
        <v>1309</v>
      </c>
      <c r="D24" s="282" t="s">
        <v>1198</v>
      </c>
      <c r="E24" s="20" t="s">
        <v>1176</v>
      </c>
      <c r="F24" s="20" t="s">
        <v>1177</v>
      </c>
      <c r="G24" s="21">
        <v>4</v>
      </c>
      <c r="H24" s="21">
        <v>1</v>
      </c>
      <c r="I24" s="21">
        <v>1</v>
      </c>
      <c r="J24" s="21">
        <v>1</v>
      </c>
      <c r="K24" s="21">
        <v>1</v>
      </c>
      <c r="L24" s="64">
        <v>2</v>
      </c>
      <c r="M24" s="21">
        <v>0</v>
      </c>
      <c r="N24" s="21"/>
      <c r="O24" s="22"/>
      <c r="P24" s="177">
        <f t="shared" si="0"/>
        <v>1</v>
      </c>
      <c r="Q24" s="13">
        <f t="shared" si="0"/>
        <v>0</v>
      </c>
      <c r="R24" s="14">
        <f t="shared" si="1"/>
        <v>0.5</v>
      </c>
      <c r="U24" s="15"/>
    </row>
    <row r="25" spans="2:21" ht="78" customHeight="1" thickBot="1" x14ac:dyDescent="0.25">
      <c r="B25" s="388"/>
      <c r="C25" s="383"/>
      <c r="D25" s="281"/>
      <c r="E25" s="20" t="s">
        <v>1178</v>
      </c>
      <c r="F25" s="20" t="s">
        <v>1179</v>
      </c>
      <c r="G25" s="27">
        <v>3</v>
      </c>
      <c r="H25" s="27">
        <v>0.5</v>
      </c>
      <c r="I25" s="27">
        <v>0.5</v>
      </c>
      <c r="J25" s="27">
        <v>1</v>
      </c>
      <c r="K25" s="27">
        <v>0</v>
      </c>
      <c r="L25" s="70">
        <v>10</v>
      </c>
      <c r="M25" s="27">
        <v>0.1</v>
      </c>
      <c r="N25" s="21"/>
      <c r="O25" s="26"/>
      <c r="P25" s="177">
        <f t="shared" si="0"/>
        <v>1</v>
      </c>
      <c r="Q25" s="13">
        <f t="shared" si="0"/>
        <v>0.2</v>
      </c>
      <c r="R25" s="14">
        <f t="shared" si="1"/>
        <v>1</v>
      </c>
      <c r="U25" s="15"/>
    </row>
    <row r="26" spans="2:21" ht="65.25" customHeight="1" thickBot="1" x14ac:dyDescent="0.25">
      <c r="B26" s="388"/>
      <c r="C26" s="382" t="s">
        <v>1309</v>
      </c>
      <c r="D26" s="282" t="s">
        <v>1199</v>
      </c>
      <c r="E26" s="20" t="s">
        <v>1180</v>
      </c>
      <c r="F26" s="20" t="s">
        <v>1181</v>
      </c>
      <c r="G26" s="16">
        <v>50</v>
      </c>
      <c r="H26" s="16">
        <v>10</v>
      </c>
      <c r="I26" s="16">
        <v>15</v>
      </c>
      <c r="J26" s="16">
        <v>15</v>
      </c>
      <c r="K26" s="16">
        <v>10</v>
      </c>
      <c r="L26" s="68">
        <v>0</v>
      </c>
      <c r="M26" s="16">
        <v>0</v>
      </c>
      <c r="N26" s="16"/>
      <c r="O26" s="23"/>
      <c r="P26" s="177">
        <f t="shared" si="0"/>
        <v>0</v>
      </c>
      <c r="Q26" s="13">
        <f t="shared" si="0"/>
        <v>0</v>
      </c>
      <c r="R26" s="14">
        <f t="shared" si="1"/>
        <v>0</v>
      </c>
      <c r="U26" s="15"/>
    </row>
    <row r="27" spans="2:21" ht="67.5" customHeight="1" thickBot="1" x14ac:dyDescent="0.25">
      <c r="B27" s="388"/>
      <c r="C27" s="383"/>
      <c r="D27" s="281"/>
      <c r="E27" s="20" t="s">
        <v>1182</v>
      </c>
      <c r="F27" s="20" t="s">
        <v>1183</v>
      </c>
      <c r="G27" s="21">
        <v>1</v>
      </c>
      <c r="H27" s="21">
        <v>0</v>
      </c>
      <c r="I27" s="21">
        <v>1</v>
      </c>
      <c r="J27" s="21">
        <v>0</v>
      </c>
      <c r="K27" s="21">
        <v>0</v>
      </c>
      <c r="L27" s="64">
        <v>0</v>
      </c>
      <c r="M27" s="21">
        <v>0</v>
      </c>
      <c r="N27" s="21"/>
      <c r="O27" s="22"/>
      <c r="P27" s="177" t="str">
        <f t="shared" si="0"/>
        <v>-</v>
      </c>
      <c r="Q27" s="13">
        <f t="shared" si="0"/>
        <v>0</v>
      </c>
      <c r="R27" s="14">
        <f t="shared" si="1"/>
        <v>0</v>
      </c>
      <c r="U27" s="15"/>
    </row>
    <row r="28" spans="2:21" ht="96" customHeight="1" thickBot="1" x14ac:dyDescent="0.25">
      <c r="B28" s="388"/>
      <c r="C28" s="382" t="s">
        <v>1309</v>
      </c>
      <c r="D28" s="282" t="s">
        <v>1200</v>
      </c>
      <c r="E28" s="20" t="s">
        <v>1184</v>
      </c>
      <c r="F28" s="20" t="s">
        <v>1185</v>
      </c>
      <c r="G28" s="21">
        <v>3</v>
      </c>
      <c r="H28" s="21">
        <v>1</v>
      </c>
      <c r="I28" s="21">
        <v>1</v>
      </c>
      <c r="J28" s="21">
        <v>1</v>
      </c>
      <c r="K28" s="21">
        <v>0</v>
      </c>
      <c r="L28" s="64">
        <v>1</v>
      </c>
      <c r="M28" s="21">
        <v>0</v>
      </c>
      <c r="N28" s="21"/>
      <c r="O28" s="28"/>
      <c r="P28" s="177">
        <f t="shared" si="0"/>
        <v>1</v>
      </c>
      <c r="Q28" s="13">
        <f t="shared" si="0"/>
        <v>0</v>
      </c>
      <c r="R28" s="14">
        <f t="shared" si="1"/>
        <v>0.33333333333333331</v>
      </c>
      <c r="U28" s="15"/>
    </row>
    <row r="29" spans="2:21" ht="72.75" customHeight="1" thickBot="1" x14ac:dyDescent="0.25">
      <c r="B29" s="388"/>
      <c r="C29" s="383"/>
      <c r="D29" s="281"/>
      <c r="E29" s="20" t="s">
        <v>1186</v>
      </c>
      <c r="F29" s="20" t="s">
        <v>1187</v>
      </c>
      <c r="G29" s="21">
        <v>1</v>
      </c>
      <c r="H29" s="21">
        <v>0</v>
      </c>
      <c r="I29" s="21">
        <v>0.5</v>
      </c>
      <c r="J29" s="21">
        <v>0.5</v>
      </c>
      <c r="K29" s="21">
        <v>0</v>
      </c>
      <c r="L29" s="64">
        <v>0</v>
      </c>
      <c r="M29" s="21">
        <v>0</v>
      </c>
      <c r="N29" s="21"/>
      <c r="O29" s="22"/>
      <c r="P29" s="177" t="str">
        <f t="shared" si="0"/>
        <v>-</v>
      </c>
      <c r="Q29" s="13">
        <f t="shared" si="0"/>
        <v>0</v>
      </c>
      <c r="R29" s="14">
        <f t="shared" si="1"/>
        <v>0</v>
      </c>
      <c r="U29" s="15"/>
    </row>
    <row r="30" spans="2:21" ht="82.5" customHeight="1" thickBot="1" x14ac:dyDescent="0.25">
      <c r="B30" s="388"/>
      <c r="C30" s="382" t="s">
        <v>1309</v>
      </c>
      <c r="D30" s="333" t="s">
        <v>1201</v>
      </c>
      <c r="E30" s="20" t="s">
        <v>1188</v>
      </c>
      <c r="F30" s="20" t="s">
        <v>1189</v>
      </c>
      <c r="G30" s="21">
        <v>2</v>
      </c>
      <c r="H30" s="21">
        <v>0</v>
      </c>
      <c r="I30" s="21">
        <v>1</v>
      </c>
      <c r="J30" s="21">
        <v>0</v>
      </c>
      <c r="K30" s="21">
        <v>1</v>
      </c>
      <c r="L30" s="64">
        <v>0</v>
      </c>
      <c r="M30" s="21">
        <v>0</v>
      </c>
      <c r="N30" s="21"/>
      <c r="O30" s="22"/>
      <c r="P30" s="177" t="str">
        <f t="shared" si="0"/>
        <v>-</v>
      </c>
      <c r="Q30" s="13">
        <f t="shared" si="0"/>
        <v>0</v>
      </c>
      <c r="R30" s="14">
        <f t="shared" si="1"/>
        <v>0</v>
      </c>
      <c r="U30" s="15"/>
    </row>
    <row r="31" spans="2:21" ht="68.25" customHeight="1" thickBot="1" x14ac:dyDescent="0.25">
      <c r="B31" s="388"/>
      <c r="C31" s="383"/>
      <c r="D31" s="332"/>
      <c r="E31" s="20" t="s">
        <v>1190</v>
      </c>
      <c r="F31" s="20" t="s">
        <v>1191</v>
      </c>
      <c r="G31" s="21">
        <v>4</v>
      </c>
      <c r="H31" s="21">
        <v>1</v>
      </c>
      <c r="I31" s="21">
        <v>1</v>
      </c>
      <c r="J31" s="21">
        <v>1</v>
      </c>
      <c r="K31" s="21">
        <v>1</v>
      </c>
      <c r="L31" s="64">
        <v>2</v>
      </c>
      <c r="M31" s="21">
        <v>0</v>
      </c>
      <c r="N31" s="21"/>
      <c r="O31" s="22"/>
      <c r="P31" s="177">
        <f t="shared" si="0"/>
        <v>1</v>
      </c>
      <c r="Q31" s="13">
        <f t="shared" si="0"/>
        <v>0</v>
      </c>
      <c r="R31" s="14">
        <f t="shared" si="1"/>
        <v>0.5</v>
      </c>
      <c r="U31" s="15"/>
    </row>
    <row r="32" spans="2:21" ht="113.25" customHeight="1" thickBot="1" x14ac:dyDescent="0.25">
      <c r="B32" s="389"/>
      <c r="C32" s="196" t="s">
        <v>1309</v>
      </c>
      <c r="D32" s="225" t="s">
        <v>1202</v>
      </c>
      <c r="E32" s="20" t="s">
        <v>1192</v>
      </c>
      <c r="F32" s="20" t="s">
        <v>1193</v>
      </c>
      <c r="G32" s="21">
        <v>1</v>
      </c>
      <c r="H32" s="21">
        <v>0.25</v>
      </c>
      <c r="I32" s="21">
        <v>0.5</v>
      </c>
      <c r="J32" s="21">
        <v>0.25</v>
      </c>
      <c r="K32" s="21">
        <v>0</v>
      </c>
      <c r="L32" s="64">
        <v>0.25</v>
      </c>
      <c r="M32" s="21">
        <v>0</v>
      </c>
      <c r="N32" s="21"/>
      <c r="O32" s="22"/>
      <c r="P32" s="177">
        <f t="shared" si="0"/>
        <v>1</v>
      </c>
      <c r="Q32" s="13">
        <f t="shared" si="0"/>
        <v>0</v>
      </c>
      <c r="R32" s="14">
        <f t="shared" si="1"/>
        <v>0.25</v>
      </c>
      <c r="U32" s="15"/>
    </row>
    <row r="33" spans="2:18" ht="69" customHeight="1" thickBot="1" x14ac:dyDescent="0.25">
      <c r="B33" s="272" t="s">
        <v>91</v>
      </c>
      <c r="C33" s="272" t="s">
        <v>92</v>
      </c>
      <c r="D33" s="274" t="s">
        <v>582</v>
      </c>
      <c r="E33" s="164" t="s">
        <v>15</v>
      </c>
      <c r="F33" s="47"/>
      <c r="G33" s="385" t="s">
        <v>16</v>
      </c>
      <c r="H33" s="163" t="s">
        <v>44</v>
      </c>
      <c r="I33" s="164" t="s">
        <v>45</v>
      </c>
      <c r="J33" s="165" t="s">
        <v>46</v>
      </c>
      <c r="K33" s="165" t="s">
        <v>40</v>
      </c>
      <c r="L33" s="168" t="s">
        <v>37</v>
      </c>
      <c r="M33" s="33" t="s">
        <v>38</v>
      </c>
      <c r="N33" s="34" t="s">
        <v>39</v>
      </c>
      <c r="O33" s="34" t="s">
        <v>40</v>
      </c>
      <c r="P33" s="35" t="s">
        <v>17</v>
      </c>
      <c r="Q33" s="35" t="s">
        <v>1361</v>
      </c>
      <c r="R33" s="36" t="s">
        <v>12</v>
      </c>
    </row>
    <row r="34" spans="2:18" ht="16.5" thickBot="1" x14ac:dyDescent="0.25">
      <c r="B34" s="273"/>
      <c r="C34" s="273"/>
      <c r="D34" s="275"/>
      <c r="E34" s="173">
        <f>COUNTA(E4:E32)</f>
        <v>29</v>
      </c>
      <c r="F34" s="48"/>
      <c r="G34" s="386"/>
      <c r="H34" s="166">
        <f t="shared" ref="H34:O34" si="2">COUNTIF(H4:H32,"&gt;0")</f>
        <v>21</v>
      </c>
      <c r="I34" s="166">
        <f t="shared" si="2"/>
        <v>20</v>
      </c>
      <c r="J34" s="166">
        <f t="shared" si="2"/>
        <v>23</v>
      </c>
      <c r="K34" s="166">
        <f t="shared" si="2"/>
        <v>18</v>
      </c>
      <c r="L34" s="169">
        <f t="shared" si="2"/>
        <v>17</v>
      </c>
      <c r="M34" s="267">
        <f t="shared" si="2"/>
        <v>3</v>
      </c>
      <c r="N34" s="39">
        <f t="shared" si="2"/>
        <v>0</v>
      </c>
      <c r="O34" s="39">
        <f t="shared" si="2"/>
        <v>0</v>
      </c>
      <c r="P34" s="40">
        <f>AVERAGE(P4:P32)</f>
        <v>0.80952380952380953</v>
      </c>
      <c r="Q34" s="40">
        <f>AVERAGE(Q4:Q32)</f>
        <v>0.10800000000000001</v>
      </c>
      <c r="R34" s="40">
        <f>AVERAGE(R4:R32)</f>
        <v>0.4004670405760975</v>
      </c>
    </row>
    <row r="35" spans="2:18" ht="61.5" customHeight="1" thickBot="1" x14ac:dyDescent="0.25">
      <c r="B35" s="320" t="s">
        <v>1310</v>
      </c>
      <c r="C35" s="321"/>
      <c r="D35" s="322"/>
      <c r="E35" s="320" t="s">
        <v>1312</v>
      </c>
      <c r="F35" s="322"/>
      <c r="G35" s="320"/>
      <c r="H35" s="321"/>
      <c r="I35" s="322"/>
      <c r="J35" s="182" t="s">
        <v>1273</v>
      </c>
      <c r="K35" s="183" t="s">
        <v>1274</v>
      </c>
      <c r="L35" s="183" t="s">
        <v>1275</v>
      </c>
      <c r="M35" s="183"/>
      <c r="N35" s="183"/>
      <c r="O35" s="183"/>
      <c r="P35" s="183" t="s">
        <v>1276</v>
      </c>
      <c r="Q35" s="184" t="s">
        <v>1277</v>
      </c>
    </row>
    <row r="36" spans="2:18" ht="15.75" thickBot="1" x14ac:dyDescent="0.25">
      <c r="B36" s="317" t="s">
        <v>1311</v>
      </c>
      <c r="C36" s="318"/>
      <c r="D36" s="319"/>
      <c r="E36" s="317" t="s">
        <v>1292</v>
      </c>
      <c r="F36" s="319"/>
      <c r="G36" s="343"/>
      <c r="H36" s="344"/>
      <c r="I36" s="345"/>
      <c r="J36" s="191"/>
      <c r="K36" s="186"/>
      <c r="L36" s="187"/>
      <c r="M36" s="188"/>
      <c r="N36" s="188"/>
      <c r="O36" s="188"/>
      <c r="P36" s="189"/>
      <c r="Q36" s="190"/>
    </row>
    <row r="37" spans="2:18" ht="12" customHeight="1" x14ac:dyDescent="0.2"/>
    <row r="38" spans="2:18" ht="55.5" customHeight="1" x14ac:dyDescent="0.2"/>
  </sheetData>
  <sheetProtection formatCells="0" formatColumns="0" formatRows="0"/>
  <mergeCells count="28">
    <mergeCell ref="B4:B32"/>
    <mergeCell ref="D26:D27"/>
    <mergeCell ref="D28:D29"/>
    <mergeCell ref="D30:D31"/>
    <mergeCell ref="C33:C34"/>
    <mergeCell ref="D33:D34"/>
    <mergeCell ref="G33:G34"/>
    <mergeCell ref="D5:D12"/>
    <mergeCell ref="D13:D14"/>
    <mergeCell ref="D15:D21"/>
    <mergeCell ref="D22:D23"/>
    <mergeCell ref="D24:D25"/>
    <mergeCell ref="B1:Q1"/>
    <mergeCell ref="B35:D35"/>
    <mergeCell ref="E35:F35"/>
    <mergeCell ref="G35:I35"/>
    <mergeCell ref="B36:D36"/>
    <mergeCell ref="E36:F36"/>
    <mergeCell ref="G36:I36"/>
    <mergeCell ref="C26:C27"/>
    <mergeCell ref="C28:C29"/>
    <mergeCell ref="C30:C31"/>
    <mergeCell ref="C5:C12"/>
    <mergeCell ref="C13:C14"/>
    <mergeCell ref="C15:C21"/>
    <mergeCell ref="C22:C23"/>
    <mergeCell ref="C24:C25"/>
    <mergeCell ref="B33:B34"/>
  </mergeCells>
  <conditionalFormatting sqref="P4:P32">
    <cfRule type="cellIs" dxfId="149" priority="58" operator="equal">
      <formula>"-"</formula>
    </cfRule>
    <cfRule type="cellIs" dxfId="148" priority="59" operator="lessThan">
      <formula>0.5</formula>
    </cfRule>
    <cfRule type="cellIs" dxfId="147" priority="60" operator="between">
      <formula>0.5</formula>
      <formula>0.75</formula>
    </cfRule>
    <cfRule type="cellIs" dxfId="146" priority="61" operator="between">
      <formula>0.75</formula>
      <formula>1</formula>
    </cfRule>
  </conditionalFormatting>
  <conditionalFormatting sqref="P4:P32">
    <cfRule type="cellIs" dxfId="145" priority="57" operator="equal">
      <formula>0</formula>
    </cfRule>
  </conditionalFormatting>
  <conditionalFormatting sqref="R4:R32">
    <cfRule type="cellIs" dxfId="144" priority="53" operator="equal">
      <formula>"-"</formula>
    </cfRule>
    <cfRule type="cellIs" dxfId="143" priority="54" operator="between">
      <formula>0.9</formula>
      <formula>1</formula>
    </cfRule>
    <cfRule type="cellIs" dxfId="142" priority="55" operator="between">
      <formula>0.7</formula>
      <formula>0.899</formula>
    </cfRule>
    <cfRule type="cellIs" dxfId="141" priority="56" operator="between">
      <formula>0</formula>
      <formula>0.699</formula>
    </cfRule>
  </conditionalFormatting>
  <conditionalFormatting sqref="R4:R32">
    <cfRule type="cellIs" dxfId="140" priority="49" operator="equal">
      <formula>"-"</formula>
    </cfRule>
    <cfRule type="cellIs" dxfId="139" priority="50" operator="lessThan">
      <formula>0.699</formula>
    </cfRule>
    <cfRule type="cellIs" dxfId="138" priority="51" operator="between">
      <formula>0.7</formula>
      <formula>0.8999</formula>
    </cfRule>
    <cfRule type="cellIs" dxfId="137" priority="52" operator="between">
      <formula>0.9</formula>
      <formula>1</formula>
    </cfRule>
  </conditionalFormatting>
  <conditionalFormatting sqref="R4:R32">
    <cfRule type="cellIs" dxfId="136" priority="45" operator="equal">
      <formula>"-"</formula>
    </cfRule>
    <cfRule type="cellIs" dxfId="135" priority="46" operator="lessThan">
      <formula>0.69999</formula>
    </cfRule>
    <cfRule type="cellIs" dxfId="134" priority="47" operator="between">
      <formula>0.7</formula>
      <formula>0.8999</formula>
    </cfRule>
    <cfRule type="cellIs" dxfId="133" priority="48" operator="between">
      <formula>0.9</formula>
      <formula>1</formula>
    </cfRule>
  </conditionalFormatting>
  <conditionalFormatting sqref="R4:R32">
    <cfRule type="cellIs" dxfId="132" priority="41" operator="equal">
      <formula>"-"</formula>
    </cfRule>
    <cfRule type="cellIs" dxfId="131" priority="42" operator="between">
      <formula>0.9</formula>
      <formula>1</formula>
    </cfRule>
    <cfRule type="cellIs" dxfId="130" priority="43" operator="between">
      <formula>0.7</formula>
      <formula>0.899</formula>
    </cfRule>
    <cfRule type="cellIs" dxfId="129" priority="44" operator="lessThan">
      <formula>0.699</formula>
    </cfRule>
  </conditionalFormatting>
  <conditionalFormatting sqref="R4:R32">
    <cfRule type="cellIs" dxfId="128" priority="37" operator="equal">
      <formula>"-"</formula>
    </cfRule>
    <cfRule type="cellIs" dxfId="127" priority="38" operator="lessThan">
      <formula>0.699</formula>
    </cfRule>
    <cfRule type="cellIs" dxfId="126" priority="39" operator="between">
      <formula>0.9</formula>
      <formula>1</formula>
    </cfRule>
    <cfRule type="cellIs" dxfId="125" priority="40" operator="between">
      <formula>0.7</formula>
      <formula>"89.99%"</formula>
    </cfRule>
  </conditionalFormatting>
  <conditionalFormatting sqref="R4:R32">
    <cfRule type="cellIs" dxfId="124" priority="33" operator="equal">
      <formula>"-"</formula>
    </cfRule>
    <cfRule type="cellIs" dxfId="123" priority="34" operator="lessThan">
      <formula>0.699</formula>
    </cfRule>
    <cfRule type="cellIs" dxfId="122" priority="35" operator="between">
      <formula>0.7</formula>
      <formula>0.899</formula>
    </cfRule>
    <cfRule type="cellIs" dxfId="121" priority="36" operator="between">
      <formula>0.9</formula>
      <formula>1</formula>
    </cfRule>
  </conditionalFormatting>
  <conditionalFormatting sqref="R4:R32">
    <cfRule type="cellIs" dxfId="120" priority="29" operator="equal">
      <formula>"-"</formula>
    </cfRule>
    <cfRule type="cellIs" dxfId="119" priority="30" operator="lessThan">
      <formula>0.699</formula>
    </cfRule>
    <cfRule type="cellIs" dxfId="118" priority="31" operator="between">
      <formula>0.7</formula>
      <formula>0.9166666</formula>
    </cfRule>
    <cfRule type="cellIs" dxfId="117" priority="32" operator="between">
      <formula>0.9167</formula>
      <formula>1</formula>
    </cfRule>
  </conditionalFormatting>
  <conditionalFormatting sqref="Q4:Q32">
    <cfRule type="cellIs" dxfId="116" priority="25" operator="equal">
      <formula>"-"</formula>
    </cfRule>
    <cfRule type="cellIs" dxfId="115" priority="26" operator="between">
      <formula>0.9</formula>
      <formula>1</formula>
    </cfRule>
    <cfRule type="cellIs" dxfId="114" priority="27" operator="between">
      <formula>0.7</formula>
      <formula>0.899</formula>
    </cfRule>
    <cfRule type="cellIs" dxfId="113" priority="28" operator="between">
      <formula>0</formula>
      <formula>0.699</formula>
    </cfRule>
  </conditionalFormatting>
  <conditionalFormatting sqref="Q4:Q32">
    <cfRule type="cellIs" dxfId="112" priority="21" operator="equal">
      <formula>"-"</formula>
    </cfRule>
    <cfRule type="cellIs" dxfId="111" priority="22" operator="lessThan">
      <formula>0.699</formula>
    </cfRule>
    <cfRule type="cellIs" dxfId="110" priority="23" operator="between">
      <formula>0.7</formula>
      <formula>0.8999</formula>
    </cfRule>
    <cfRule type="cellIs" dxfId="109" priority="24" operator="between">
      <formula>0.9</formula>
      <formula>1</formula>
    </cfRule>
  </conditionalFormatting>
  <conditionalFormatting sqref="Q4:Q32">
    <cfRule type="cellIs" dxfId="108" priority="17" operator="equal">
      <formula>"-"</formula>
    </cfRule>
    <cfRule type="cellIs" dxfId="107" priority="18" operator="lessThan">
      <formula>0.69999</formula>
    </cfRule>
    <cfRule type="cellIs" dxfId="106" priority="19" operator="between">
      <formula>0.7</formula>
      <formula>0.8999</formula>
    </cfRule>
    <cfRule type="cellIs" dxfId="105" priority="20" operator="between">
      <formula>0.9</formula>
      <formula>1</formula>
    </cfRule>
  </conditionalFormatting>
  <conditionalFormatting sqref="Q4:Q32">
    <cfRule type="cellIs" dxfId="104" priority="13" operator="equal">
      <formula>"-"</formula>
    </cfRule>
    <cfRule type="cellIs" dxfId="103" priority="14" operator="between">
      <formula>0.9</formula>
      <formula>1</formula>
    </cfRule>
    <cfRule type="cellIs" dxfId="102" priority="15" operator="between">
      <formula>0.7</formula>
      <formula>0.899</formula>
    </cfRule>
    <cfRule type="cellIs" dxfId="101" priority="16" operator="lessThan">
      <formula>0.699</formula>
    </cfRule>
  </conditionalFormatting>
  <conditionalFormatting sqref="Q4:Q32">
    <cfRule type="cellIs" dxfId="100" priority="9" operator="equal">
      <formula>"-"</formula>
    </cfRule>
    <cfRule type="cellIs" dxfId="99" priority="10" operator="lessThan">
      <formula>0.699</formula>
    </cfRule>
    <cfRule type="cellIs" dxfId="98" priority="11" operator="between">
      <formula>0.9</formula>
      <formula>1</formula>
    </cfRule>
    <cfRule type="cellIs" dxfId="97" priority="12" operator="between">
      <formula>0.7</formula>
      <formula>"89.99%"</formula>
    </cfRule>
  </conditionalFormatting>
  <conditionalFormatting sqref="Q4:Q32">
    <cfRule type="cellIs" dxfId="96" priority="5" operator="equal">
      <formula>"-"</formula>
    </cfRule>
    <cfRule type="cellIs" dxfId="95" priority="6" operator="lessThan">
      <formula>0.699</formula>
    </cfRule>
    <cfRule type="cellIs" dxfId="94" priority="7" operator="between">
      <formula>0.7</formula>
      <formula>0.899</formula>
    </cfRule>
    <cfRule type="cellIs" dxfId="93" priority="8" operator="between">
      <formula>0.9</formula>
      <formula>1</formula>
    </cfRule>
  </conditionalFormatting>
  <conditionalFormatting sqref="Q4:Q32">
    <cfRule type="cellIs" dxfId="92" priority="1" operator="equal">
      <formula>"-"</formula>
    </cfRule>
    <cfRule type="cellIs" dxfId="91" priority="2" operator="lessThan">
      <formula>0.699</formula>
    </cfRule>
    <cfRule type="cellIs" dxfId="90" priority="3" operator="between">
      <formula>0.7</formula>
      <formula>0.9166666</formula>
    </cfRule>
    <cfRule type="cellIs" dxfId="89"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8"/>
  <sheetViews>
    <sheetView topLeftCell="A16" zoomScale="70" zoomScaleNormal="70" zoomScaleSheetLayoutView="70" zoomScalePageLayoutView="70" workbookViewId="0">
      <selection activeCell="S30" sqref="S30"/>
    </sheetView>
  </sheetViews>
  <sheetFormatPr baseColWidth="10" defaultColWidth="10.85546875" defaultRowHeight="15" x14ac:dyDescent="0.2"/>
  <cols>
    <col min="1" max="1" width="2.85546875" style="1" customWidth="1"/>
    <col min="2" max="2" width="19.140625" style="1" customWidth="1"/>
    <col min="3" max="3" width="18.140625" style="1" customWidth="1"/>
    <col min="4" max="4" width="21.140625" style="1" customWidth="1"/>
    <col min="5" max="5" width="54.5703125" style="2" customWidth="1"/>
    <col min="6" max="6" width="62.7109375" style="1" hidden="1" customWidth="1"/>
    <col min="7" max="7" width="20.42578125" style="1" customWidth="1"/>
    <col min="8" max="8" width="16.28515625" style="1" customWidth="1"/>
    <col min="9" max="9" width="15.5703125" style="1" customWidth="1"/>
    <col min="10" max="10" width="15.28515625" style="1" customWidth="1"/>
    <col min="11" max="11" width="16.5703125" style="1" customWidth="1"/>
    <col min="12" max="12" width="15.42578125" style="67" customWidth="1"/>
    <col min="13" max="13" width="15.42578125" style="1" customWidth="1"/>
    <col min="14" max="14" width="0.140625" style="1" customWidth="1"/>
    <col min="15" max="15" width="0.85546875" style="1" customWidth="1"/>
    <col min="16" max="16" width="14.7109375" style="1" customWidth="1"/>
    <col min="17" max="17" width="17.140625" style="1" customWidth="1"/>
    <col min="18" max="18" width="15.85546875" style="1" customWidth="1"/>
    <col min="19" max="16384" width="10.85546875" style="1"/>
  </cols>
  <sheetData>
    <row r="1" spans="1:21" ht="15.75" x14ac:dyDescent="0.2">
      <c r="B1" s="278" t="s">
        <v>1266</v>
      </c>
      <c r="C1" s="278"/>
      <c r="D1" s="278"/>
      <c r="E1" s="278"/>
      <c r="F1" s="278"/>
      <c r="G1" s="278"/>
      <c r="H1" s="278"/>
      <c r="I1" s="278"/>
      <c r="J1" s="278"/>
      <c r="K1" s="278"/>
      <c r="L1" s="278"/>
      <c r="M1" s="278"/>
      <c r="N1" s="278"/>
      <c r="O1" s="278"/>
      <c r="P1" s="278"/>
      <c r="Q1" s="278"/>
    </row>
    <row r="2" spans="1:21" ht="16.5" thickBot="1" x14ac:dyDescent="0.25">
      <c r="D2" s="2"/>
      <c r="E2" s="147"/>
      <c r="F2" s="146"/>
      <c r="G2" s="146"/>
      <c r="H2" s="146"/>
      <c r="I2" s="146"/>
      <c r="J2" s="146"/>
      <c r="K2" s="146"/>
      <c r="L2" s="60"/>
      <c r="M2" s="146"/>
      <c r="N2" s="146"/>
      <c r="O2" s="146"/>
      <c r="P2" s="146"/>
      <c r="Q2" s="146"/>
    </row>
    <row r="3" spans="1:21" ht="71.25" customHeight="1" thickBot="1" x14ac:dyDescent="0.25">
      <c r="B3" s="198" t="s">
        <v>0</v>
      </c>
      <c r="C3" s="49" t="s">
        <v>36</v>
      </c>
      <c r="D3" s="5" t="s">
        <v>1</v>
      </c>
      <c r="E3" s="171" t="s">
        <v>2</v>
      </c>
      <c r="F3" s="6" t="s">
        <v>18</v>
      </c>
      <c r="G3" s="7" t="s">
        <v>3</v>
      </c>
      <c r="H3" s="7" t="s">
        <v>4</v>
      </c>
      <c r="I3" s="7" t="s">
        <v>5</v>
      </c>
      <c r="J3" s="7" t="s">
        <v>6</v>
      </c>
      <c r="K3" s="7" t="s">
        <v>7</v>
      </c>
      <c r="L3" s="61" t="s">
        <v>8</v>
      </c>
      <c r="M3" s="7" t="s">
        <v>9</v>
      </c>
      <c r="N3" s="7" t="s">
        <v>10</v>
      </c>
      <c r="O3" s="7" t="s">
        <v>11</v>
      </c>
      <c r="P3" s="8" t="s">
        <v>17</v>
      </c>
      <c r="Q3" s="8" t="s">
        <v>1361</v>
      </c>
      <c r="R3" s="9" t="s">
        <v>12</v>
      </c>
    </row>
    <row r="4" spans="1:21" ht="45.75" thickBot="1" x14ac:dyDescent="0.25">
      <c r="A4" s="2"/>
      <c r="B4" s="364" t="s">
        <v>1313</v>
      </c>
      <c r="C4" s="390" t="s">
        <v>1314</v>
      </c>
      <c r="D4" s="279" t="s">
        <v>1265</v>
      </c>
      <c r="E4" s="45" t="s">
        <v>1264</v>
      </c>
      <c r="F4" s="45" t="s">
        <v>1263</v>
      </c>
      <c r="G4" s="10">
        <v>1</v>
      </c>
      <c r="H4" s="10">
        <v>0.25</v>
      </c>
      <c r="I4" s="10">
        <v>0.25</v>
      </c>
      <c r="J4" s="10">
        <v>0.5</v>
      </c>
      <c r="K4" s="10">
        <v>0</v>
      </c>
      <c r="L4" s="62">
        <v>0.25</v>
      </c>
      <c r="M4" s="10">
        <v>6.2E-2</v>
      </c>
      <c r="N4" s="11"/>
      <c r="O4" s="12"/>
      <c r="P4" s="177">
        <f t="shared" ref="P4:Q24" si="0">IF(H4=0,"-",IF((L4/H4)&lt;=1,(L4/H4),1))</f>
        <v>1</v>
      </c>
      <c r="Q4" s="13">
        <f t="shared" si="0"/>
        <v>0.248</v>
      </c>
      <c r="R4" s="14">
        <f>IF(((L4+M4+N4+O4)/(G4))&lt;=1,((L4+M4+N4+O4)/(G4)),1)</f>
        <v>0.312</v>
      </c>
      <c r="S4" s="2"/>
      <c r="U4" s="15"/>
    </row>
    <row r="5" spans="1:21" s="18" customFormat="1" ht="30.75" thickBot="1" x14ac:dyDescent="0.25">
      <c r="A5" s="2"/>
      <c r="B5" s="364"/>
      <c r="C5" s="391"/>
      <c r="D5" s="280"/>
      <c r="E5" s="20" t="s">
        <v>1262</v>
      </c>
      <c r="F5" s="20" t="s">
        <v>1261</v>
      </c>
      <c r="G5" s="16">
        <v>1</v>
      </c>
      <c r="H5" s="16">
        <v>0</v>
      </c>
      <c r="I5" s="16">
        <v>0</v>
      </c>
      <c r="J5" s="16">
        <v>0</v>
      </c>
      <c r="K5" s="16">
        <v>1</v>
      </c>
      <c r="L5" s="63">
        <v>0</v>
      </c>
      <c r="M5" s="16">
        <v>0</v>
      </c>
      <c r="N5" s="16"/>
      <c r="O5" s="17"/>
      <c r="P5" s="177" t="str">
        <f t="shared" si="0"/>
        <v>-</v>
      </c>
      <c r="Q5" s="13" t="str">
        <f t="shared" si="0"/>
        <v>-</v>
      </c>
      <c r="R5" s="14">
        <f t="shared" ref="R5:R24" si="1">IF(((L5+M5+N5+O5)/(G5))&lt;=1,((L5+M5+N5+O5)/(G5)),1)</f>
        <v>0</v>
      </c>
      <c r="S5" s="2"/>
      <c r="U5" s="19"/>
    </row>
    <row r="6" spans="1:21" s="18" customFormat="1" ht="30.75" thickBot="1" x14ac:dyDescent="0.25">
      <c r="A6" s="2"/>
      <c r="B6" s="364"/>
      <c r="C6" s="391"/>
      <c r="D6" s="280"/>
      <c r="E6" s="20" t="s">
        <v>1260</v>
      </c>
      <c r="F6" s="20" t="s">
        <v>169</v>
      </c>
      <c r="G6" s="16">
        <v>1</v>
      </c>
      <c r="H6" s="16">
        <v>0</v>
      </c>
      <c r="I6" s="111">
        <v>0.5</v>
      </c>
      <c r="J6" s="111">
        <v>0.5</v>
      </c>
      <c r="K6" s="16">
        <v>0</v>
      </c>
      <c r="L6" s="63">
        <v>0</v>
      </c>
      <c r="M6" s="16">
        <v>0</v>
      </c>
      <c r="N6" s="16"/>
      <c r="O6" s="17"/>
      <c r="P6" s="177" t="str">
        <f t="shared" si="0"/>
        <v>-</v>
      </c>
      <c r="Q6" s="13">
        <f t="shared" si="0"/>
        <v>0</v>
      </c>
      <c r="R6" s="14">
        <f t="shared" si="1"/>
        <v>0</v>
      </c>
      <c r="S6" s="2"/>
      <c r="U6" s="19"/>
    </row>
    <row r="7" spans="1:21" s="18" customFormat="1" ht="30.75" thickBot="1" x14ac:dyDescent="0.25">
      <c r="A7" s="2"/>
      <c r="B7" s="364"/>
      <c r="C7" s="391"/>
      <c r="D7" s="280"/>
      <c r="E7" s="20" t="s">
        <v>1259</v>
      </c>
      <c r="F7" s="20" t="s">
        <v>1258</v>
      </c>
      <c r="G7" s="16">
        <v>1</v>
      </c>
      <c r="H7" s="16">
        <v>0</v>
      </c>
      <c r="I7" s="16">
        <v>0</v>
      </c>
      <c r="J7" s="16">
        <v>1</v>
      </c>
      <c r="K7" s="16">
        <v>0</v>
      </c>
      <c r="L7" s="63">
        <v>0</v>
      </c>
      <c r="M7" s="16">
        <v>0</v>
      </c>
      <c r="N7" s="16"/>
      <c r="O7" s="17"/>
      <c r="P7" s="177" t="str">
        <f t="shared" si="0"/>
        <v>-</v>
      </c>
      <c r="Q7" s="13" t="str">
        <f t="shared" si="0"/>
        <v>-</v>
      </c>
      <c r="R7" s="14">
        <f t="shared" si="1"/>
        <v>0</v>
      </c>
      <c r="S7" s="2"/>
      <c r="U7" s="19"/>
    </row>
    <row r="8" spans="1:21" s="18" customFormat="1" ht="45.75" thickBot="1" x14ac:dyDescent="0.25">
      <c r="A8" s="2"/>
      <c r="B8" s="364"/>
      <c r="C8" s="391"/>
      <c r="D8" s="280"/>
      <c r="E8" s="20" t="s">
        <v>1257</v>
      </c>
      <c r="F8" s="20" t="s">
        <v>1256</v>
      </c>
      <c r="G8" s="16">
        <v>5</v>
      </c>
      <c r="H8" s="16">
        <f>4/5</f>
        <v>0.8</v>
      </c>
      <c r="I8" s="16">
        <v>1</v>
      </c>
      <c r="J8" s="16">
        <v>2</v>
      </c>
      <c r="K8" s="16">
        <v>1</v>
      </c>
      <c r="L8" s="63">
        <v>0.9</v>
      </c>
      <c r="M8" s="126">
        <v>0.2</v>
      </c>
      <c r="N8" s="16"/>
      <c r="O8" s="17"/>
      <c r="P8" s="177">
        <f t="shared" si="0"/>
        <v>1</v>
      </c>
      <c r="Q8" s="13">
        <f t="shared" si="0"/>
        <v>0.2</v>
      </c>
      <c r="R8" s="14">
        <f t="shared" si="1"/>
        <v>0.22000000000000003</v>
      </c>
      <c r="S8" s="2"/>
      <c r="U8" s="19"/>
    </row>
    <row r="9" spans="1:21" s="18" customFormat="1" ht="45.75" thickBot="1" x14ac:dyDescent="0.25">
      <c r="A9" s="2"/>
      <c r="B9" s="364"/>
      <c r="C9" s="391"/>
      <c r="D9" s="280"/>
      <c r="E9" s="20" t="s">
        <v>1255</v>
      </c>
      <c r="F9" s="20" t="s">
        <v>1254</v>
      </c>
      <c r="G9" s="16">
        <v>5</v>
      </c>
      <c r="H9" s="16">
        <f>4/5</f>
        <v>0.8</v>
      </c>
      <c r="I9" s="16">
        <v>1</v>
      </c>
      <c r="J9" s="16">
        <v>2</v>
      </c>
      <c r="K9" s="16">
        <v>1</v>
      </c>
      <c r="L9" s="63">
        <v>0.9</v>
      </c>
      <c r="M9" s="126">
        <v>0.1</v>
      </c>
      <c r="N9" s="16"/>
      <c r="O9" s="17"/>
      <c r="P9" s="177">
        <f t="shared" si="0"/>
        <v>1</v>
      </c>
      <c r="Q9" s="13">
        <f t="shared" si="0"/>
        <v>0.1</v>
      </c>
      <c r="R9" s="14">
        <f t="shared" si="1"/>
        <v>0.2</v>
      </c>
      <c r="S9" s="2"/>
      <c r="U9" s="19"/>
    </row>
    <row r="10" spans="1:21" s="18" customFormat="1" ht="45.75" thickBot="1" x14ac:dyDescent="0.25">
      <c r="A10" s="2"/>
      <c r="B10" s="364"/>
      <c r="C10" s="391"/>
      <c r="D10" s="280"/>
      <c r="E10" s="20" t="s">
        <v>1253</v>
      </c>
      <c r="F10" s="20" t="s">
        <v>1252</v>
      </c>
      <c r="G10" s="16">
        <v>300</v>
      </c>
      <c r="H10" s="16">
        <v>100</v>
      </c>
      <c r="I10" s="16">
        <v>50</v>
      </c>
      <c r="J10" s="16">
        <v>100</v>
      </c>
      <c r="K10" s="16">
        <v>50</v>
      </c>
      <c r="L10" s="63">
        <v>100</v>
      </c>
      <c r="M10" s="126">
        <v>50</v>
      </c>
      <c r="N10" s="16"/>
      <c r="O10" s="17"/>
      <c r="P10" s="177">
        <f t="shared" si="0"/>
        <v>1</v>
      </c>
      <c r="Q10" s="13">
        <f t="shared" si="0"/>
        <v>1</v>
      </c>
      <c r="R10" s="14">
        <f t="shared" si="1"/>
        <v>0.5</v>
      </c>
      <c r="S10" s="2"/>
      <c r="U10" s="19"/>
    </row>
    <row r="11" spans="1:21" s="18" customFormat="1" ht="45.75" thickBot="1" x14ac:dyDescent="0.25">
      <c r="A11" s="2"/>
      <c r="B11" s="364"/>
      <c r="C11" s="391"/>
      <c r="D11" s="280"/>
      <c r="E11" s="20" t="s">
        <v>1251</v>
      </c>
      <c r="F11" s="20" t="s">
        <v>1250</v>
      </c>
      <c r="G11" s="24">
        <v>0.3</v>
      </c>
      <c r="H11" s="24">
        <v>0.05</v>
      </c>
      <c r="I11" s="24">
        <v>0.1</v>
      </c>
      <c r="J11" s="24">
        <v>0.1</v>
      </c>
      <c r="K11" s="24">
        <v>0.05</v>
      </c>
      <c r="L11" s="71">
        <v>0.05</v>
      </c>
      <c r="M11" s="21">
        <v>0.2</v>
      </c>
      <c r="N11" s="21"/>
      <c r="O11" s="22"/>
      <c r="P11" s="177">
        <f t="shared" si="0"/>
        <v>1</v>
      </c>
      <c r="Q11" s="13">
        <f t="shared" si="0"/>
        <v>1</v>
      </c>
      <c r="R11" s="14">
        <f t="shared" si="1"/>
        <v>0.83333333333333337</v>
      </c>
      <c r="S11" s="2"/>
      <c r="U11" s="19"/>
    </row>
    <row r="12" spans="1:21" ht="30.75" thickBot="1" x14ac:dyDescent="0.25">
      <c r="A12" s="2"/>
      <c r="B12" s="364"/>
      <c r="C12" s="391"/>
      <c r="D12" s="280"/>
      <c r="E12" s="20" t="s">
        <v>1249</v>
      </c>
      <c r="F12" s="20" t="s">
        <v>1248</v>
      </c>
      <c r="G12" s="16">
        <v>1</v>
      </c>
      <c r="H12" s="73">
        <v>0.25</v>
      </c>
      <c r="I12" s="73">
        <v>0.25</v>
      </c>
      <c r="J12" s="73">
        <v>0.25</v>
      </c>
      <c r="K12" s="73">
        <v>0.25</v>
      </c>
      <c r="L12" s="74">
        <v>0.25</v>
      </c>
      <c r="M12" s="126">
        <v>6.25E-2</v>
      </c>
      <c r="N12" s="16"/>
      <c r="O12" s="23"/>
      <c r="P12" s="177">
        <f t="shared" si="0"/>
        <v>1</v>
      </c>
      <c r="Q12" s="13">
        <f t="shared" si="0"/>
        <v>0.25</v>
      </c>
      <c r="R12" s="14">
        <f t="shared" si="1"/>
        <v>0.3125</v>
      </c>
      <c r="S12" s="2"/>
      <c r="U12" s="15"/>
    </row>
    <row r="13" spans="1:21" ht="30.75" thickBot="1" x14ac:dyDescent="0.25">
      <c r="B13" s="364"/>
      <c r="C13" s="391"/>
      <c r="D13" s="280"/>
      <c r="E13" s="20" t="s">
        <v>1247</v>
      </c>
      <c r="F13" s="20" t="s">
        <v>170</v>
      </c>
      <c r="G13" s="21">
        <v>1</v>
      </c>
      <c r="H13" s="21">
        <v>0.25</v>
      </c>
      <c r="I13" s="21">
        <v>0.25</v>
      </c>
      <c r="J13" s="21">
        <v>0.25</v>
      </c>
      <c r="K13" s="21">
        <v>0.25</v>
      </c>
      <c r="L13" s="64">
        <v>0.25</v>
      </c>
      <c r="M13" s="21">
        <v>0.03</v>
      </c>
      <c r="N13" s="21"/>
      <c r="O13" s="22"/>
      <c r="P13" s="177">
        <f t="shared" si="0"/>
        <v>1</v>
      </c>
      <c r="Q13" s="13">
        <f t="shared" si="0"/>
        <v>0.12</v>
      </c>
      <c r="R13" s="14">
        <f t="shared" si="1"/>
        <v>0.28000000000000003</v>
      </c>
      <c r="S13" s="2"/>
      <c r="U13" s="15"/>
    </row>
    <row r="14" spans="1:21" ht="30.75" thickBot="1" x14ac:dyDescent="0.25">
      <c r="B14" s="364"/>
      <c r="C14" s="391"/>
      <c r="D14" s="281"/>
      <c r="E14" s="20" t="s">
        <v>1246</v>
      </c>
      <c r="F14" s="20" t="s">
        <v>1245</v>
      </c>
      <c r="G14" s="21">
        <v>1</v>
      </c>
      <c r="H14" s="21">
        <v>0</v>
      </c>
      <c r="I14" s="21">
        <v>0</v>
      </c>
      <c r="J14" s="21">
        <v>0.5</v>
      </c>
      <c r="K14" s="21">
        <v>0.5</v>
      </c>
      <c r="L14" s="64">
        <v>0</v>
      </c>
      <c r="M14" s="21">
        <v>0</v>
      </c>
      <c r="N14" s="21"/>
      <c r="O14" s="22"/>
      <c r="P14" s="177" t="str">
        <f t="shared" si="0"/>
        <v>-</v>
      </c>
      <c r="Q14" s="13" t="str">
        <f t="shared" si="0"/>
        <v>-</v>
      </c>
      <c r="R14" s="14">
        <f t="shared" si="1"/>
        <v>0</v>
      </c>
      <c r="U14" s="15"/>
    </row>
    <row r="15" spans="1:21" ht="45.75" thickBot="1" x14ac:dyDescent="0.25">
      <c r="B15" s="364" t="s">
        <v>1294</v>
      </c>
      <c r="C15" s="391"/>
      <c r="D15" s="282" t="s">
        <v>1244</v>
      </c>
      <c r="E15" s="20" t="s">
        <v>1243</v>
      </c>
      <c r="F15" s="20" t="s">
        <v>1242</v>
      </c>
      <c r="G15" s="21">
        <v>1</v>
      </c>
      <c r="H15" s="21">
        <v>0.25</v>
      </c>
      <c r="I15" s="21">
        <v>0.25</v>
      </c>
      <c r="J15" s="21">
        <v>0.25</v>
      </c>
      <c r="K15" s="21">
        <v>0.25</v>
      </c>
      <c r="L15" s="64">
        <v>0.25</v>
      </c>
      <c r="M15" s="21">
        <v>6.25E-2</v>
      </c>
      <c r="N15" s="21"/>
      <c r="O15" s="22"/>
      <c r="P15" s="177">
        <f t="shared" si="0"/>
        <v>1</v>
      </c>
      <c r="Q15" s="13">
        <f t="shared" si="0"/>
        <v>0.25</v>
      </c>
      <c r="R15" s="14">
        <f t="shared" si="1"/>
        <v>0.3125</v>
      </c>
      <c r="U15" s="15"/>
    </row>
    <row r="16" spans="1:21" ht="45.75" thickBot="1" x14ac:dyDescent="0.25">
      <c r="B16" s="364"/>
      <c r="C16" s="391"/>
      <c r="D16" s="280"/>
      <c r="E16" s="20" t="s">
        <v>1241</v>
      </c>
      <c r="F16" s="20" t="s">
        <v>1240</v>
      </c>
      <c r="G16" s="21">
        <v>1</v>
      </c>
      <c r="H16" s="21">
        <v>0.25</v>
      </c>
      <c r="I16" s="21">
        <v>0.25</v>
      </c>
      <c r="J16" s="21">
        <v>0.25</v>
      </c>
      <c r="K16" s="21">
        <v>0.25</v>
      </c>
      <c r="L16" s="64">
        <v>0.25</v>
      </c>
      <c r="M16" s="21">
        <v>6.25E-2</v>
      </c>
      <c r="N16" s="21"/>
      <c r="O16" s="22"/>
      <c r="P16" s="177">
        <f t="shared" si="0"/>
        <v>1</v>
      </c>
      <c r="Q16" s="13">
        <f t="shared" si="0"/>
        <v>0.25</v>
      </c>
      <c r="R16" s="14">
        <f t="shared" si="1"/>
        <v>0.3125</v>
      </c>
      <c r="U16" s="15"/>
    </row>
    <row r="17" spans="2:21" ht="30.75" thickBot="1" x14ac:dyDescent="0.25">
      <c r="B17" s="364"/>
      <c r="C17" s="391"/>
      <c r="D17" s="280"/>
      <c r="E17" s="20" t="s">
        <v>1239</v>
      </c>
      <c r="F17" s="20" t="s">
        <v>1238</v>
      </c>
      <c r="G17" s="21">
        <v>4</v>
      </c>
      <c r="H17" s="21">
        <v>0.25</v>
      </c>
      <c r="I17" s="21">
        <v>0.25</v>
      </c>
      <c r="J17" s="21">
        <v>0.25</v>
      </c>
      <c r="K17" s="21">
        <v>0.25</v>
      </c>
      <c r="L17" s="64">
        <v>0.25</v>
      </c>
      <c r="M17" s="21">
        <v>0</v>
      </c>
      <c r="N17" s="21"/>
      <c r="O17" s="22"/>
      <c r="P17" s="177">
        <f t="shared" si="0"/>
        <v>1</v>
      </c>
      <c r="Q17" s="13">
        <f t="shared" si="0"/>
        <v>0</v>
      </c>
      <c r="R17" s="14">
        <f t="shared" si="1"/>
        <v>6.25E-2</v>
      </c>
      <c r="U17" s="15"/>
    </row>
    <row r="18" spans="2:21" ht="60.75" thickBot="1" x14ac:dyDescent="0.25">
      <c r="B18" s="364"/>
      <c r="C18" s="391"/>
      <c r="D18" s="280"/>
      <c r="E18" s="20" t="s">
        <v>1237</v>
      </c>
      <c r="F18" s="20" t="s">
        <v>1236</v>
      </c>
      <c r="G18" s="21">
        <v>2</v>
      </c>
      <c r="H18" s="21">
        <v>1</v>
      </c>
      <c r="I18" s="21">
        <v>1</v>
      </c>
      <c r="J18" s="21">
        <v>0</v>
      </c>
      <c r="K18" s="21">
        <v>0</v>
      </c>
      <c r="L18" s="64">
        <v>1</v>
      </c>
      <c r="M18" s="21">
        <v>0</v>
      </c>
      <c r="N18" s="21"/>
      <c r="O18" s="22"/>
      <c r="P18" s="177">
        <f t="shared" si="0"/>
        <v>1</v>
      </c>
      <c r="Q18" s="13">
        <f t="shared" si="0"/>
        <v>0</v>
      </c>
      <c r="R18" s="14">
        <f t="shared" si="1"/>
        <v>0.5</v>
      </c>
      <c r="U18" s="15"/>
    </row>
    <row r="19" spans="2:21" ht="30.75" thickBot="1" x14ac:dyDescent="0.25">
      <c r="B19" s="364"/>
      <c r="C19" s="391"/>
      <c r="D19" s="280"/>
      <c r="E19" s="20" t="s">
        <v>1235</v>
      </c>
      <c r="F19" s="20" t="s">
        <v>1234</v>
      </c>
      <c r="G19" s="27">
        <v>1</v>
      </c>
      <c r="H19" s="21">
        <v>0.25</v>
      </c>
      <c r="I19" s="21">
        <v>0.25</v>
      </c>
      <c r="J19" s="21">
        <v>0.25</v>
      </c>
      <c r="K19" s="21">
        <v>0.25</v>
      </c>
      <c r="L19" s="64">
        <v>0.25</v>
      </c>
      <c r="M19" s="24">
        <v>0</v>
      </c>
      <c r="N19" s="25"/>
      <c r="O19" s="26"/>
      <c r="P19" s="177">
        <f t="shared" si="0"/>
        <v>1</v>
      </c>
      <c r="Q19" s="13">
        <f t="shared" si="0"/>
        <v>0</v>
      </c>
      <c r="R19" s="14">
        <f t="shared" si="1"/>
        <v>0.25</v>
      </c>
      <c r="U19" s="15"/>
    </row>
    <row r="20" spans="2:21" ht="60.75" thickBot="1" x14ac:dyDescent="0.25">
      <c r="B20" s="364"/>
      <c r="C20" s="391"/>
      <c r="D20" s="280"/>
      <c r="E20" s="20" t="s">
        <v>1233</v>
      </c>
      <c r="F20" s="20" t="s">
        <v>1232</v>
      </c>
      <c r="G20" s="21">
        <v>4</v>
      </c>
      <c r="H20" s="21">
        <v>1</v>
      </c>
      <c r="I20" s="21">
        <v>1</v>
      </c>
      <c r="J20" s="21">
        <v>1</v>
      </c>
      <c r="K20" s="21">
        <v>1</v>
      </c>
      <c r="L20" s="64">
        <v>1</v>
      </c>
      <c r="M20" s="21">
        <v>0</v>
      </c>
      <c r="N20" s="21"/>
      <c r="O20" s="22"/>
      <c r="P20" s="177">
        <f t="shared" si="0"/>
        <v>1</v>
      </c>
      <c r="Q20" s="13">
        <f t="shared" si="0"/>
        <v>0</v>
      </c>
      <c r="R20" s="14">
        <f t="shared" si="1"/>
        <v>0.25</v>
      </c>
      <c r="U20" s="15"/>
    </row>
    <row r="21" spans="2:21" ht="30.75" thickBot="1" x14ac:dyDescent="0.25">
      <c r="B21" s="364"/>
      <c r="C21" s="391"/>
      <c r="D21" s="280"/>
      <c r="E21" s="20" t="s">
        <v>1231</v>
      </c>
      <c r="F21" s="20" t="s">
        <v>1230</v>
      </c>
      <c r="G21" s="21">
        <v>1</v>
      </c>
      <c r="H21" s="21">
        <v>0.5</v>
      </c>
      <c r="I21" s="21">
        <v>0.5</v>
      </c>
      <c r="J21" s="21">
        <v>0</v>
      </c>
      <c r="K21" s="21">
        <v>0</v>
      </c>
      <c r="L21" s="64">
        <v>0.5</v>
      </c>
      <c r="M21" s="21">
        <v>0</v>
      </c>
      <c r="N21" s="21"/>
      <c r="O21" s="22"/>
      <c r="P21" s="177">
        <f t="shared" si="0"/>
        <v>1</v>
      </c>
      <c r="Q21" s="13">
        <f t="shared" si="0"/>
        <v>0</v>
      </c>
      <c r="R21" s="14">
        <f t="shared" si="1"/>
        <v>0.5</v>
      </c>
      <c r="U21" s="15"/>
    </row>
    <row r="22" spans="2:21" ht="30.75" thickBot="1" x14ac:dyDescent="0.25">
      <c r="B22" s="364"/>
      <c r="C22" s="391"/>
      <c r="D22" s="280"/>
      <c r="E22" s="20" t="s">
        <v>1229</v>
      </c>
      <c r="F22" s="20" t="s">
        <v>1228</v>
      </c>
      <c r="G22" s="21">
        <v>1</v>
      </c>
      <c r="H22" s="21">
        <v>0.15</v>
      </c>
      <c r="I22" s="21">
        <v>0.35</v>
      </c>
      <c r="J22" s="21">
        <v>0.35</v>
      </c>
      <c r="K22" s="21">
        <v>0.15</v>
      </c>
      <c r="L22" s="64">
        <v>0.15</v>
      </c>
      <c r="M22" s="21">
        <v>0</v>
      </c>
      <c r="N22" s="21"/>
      <c r="O22" s="22"/>
      <c r="P22" s="177">
        <f t="shared" si="0"/>
        <v>1</v>
      </c>
      <c r="Q22" s="13">
        <f t="shared" si="0"/>
        <v>0</v>
      </c>
      <c r="R22" s="14">
        <f t="shared" si="1"/>
        <v>0.15</v>
      </c>
      <c r="U22" s="15"/>
    </row>
    <row r="23" spans="2:21" ht="30.75" thickBot="1" x14ac:dyDescent="0.25">
      <c r="B23" s="364"/>
      <c r="C23" s="392"/>
      <c r="D23" s="281"/>
      <c r="E23" s="20" t="s">
        <v>1227</v>
      </c>
      <c r="F23" s="20" t="s">
        <v>1226</v>
      </c>
      <c r="G23" s="21">
        <v>1</v>
      </c>
      <c r="H23" s="21">
        <v>0.25</v>
      </c>
      <c r="I23" s="21">
        <v>0.25</v>
      </c>
      <c r="J23" s="21">
        <v>0.25</v>
      </c>
      <c r="K23" s="21">
        <v>0.25</v>
      </c>
      <c r="L23" s="64">
        <v>0.25</v>
      </c>
      <c r="M23" s="21">
        <v>0</v>
      </c>
      <c r="N23" s="21"/>
      <c r="O23" s="22"/>
      <c r="P23" s="177">
        <f t="shared" si="0"/>
        <v>1</v>
      </c>
      <c r="Q23" s="13">
        <f t="shared" si="0"/>
        <v>0</v>
      </c>
      <c r="R23" s="14">
        <f t="shared" si="1"/>
        <v>0.25</v>
      </c>
      <c r="U23" s="15"/>
    </row>
    <row r="24" spans="2:21" ht="57" thickBot="1" x14ac:dyDescent="0.25">
      <c r="B24" s="231" t="s">
        <v>1316</v>
      </c>
      <c r="C24" s="232" t="s">
        <v>1315</v>
      </c>
      <c r="D24" s="149"/>
      <c r="E24" s="20" t="s">
        <v>1225</v>
      </c>
      <c r="F24" s="20" t="s">
        <v>1224</v>
      </c>
      <c r="G24" s="21">
        <v>2</v>
      </c>
      <c r="H24" s="21">
        <v>1</v>
      </c>
      <c r="I24" s="21">
        <v>1</v>
      </c>
      <c r="J24" s="21">
        <v>0</v>
      </c>
      <c r="K24" s="21">
        <v>0</v>
      </c>
      <c r="L24" s="64">
        <v>0</v>
      </c>
      <c r="M24" s="21">
        <v>0</v>
      </c>
      <c r="N24" s="21"/>
      <c r="O24" s="22"/>
      <c r="P24" s="177">
        <f t="shared" si="0"/>
        <v>0</v>
      </c>
      <c r="Q24" s="13">
        <f t="shared" si="0"/>
        <v>0</v>
      </c>
      <c r="R24" s="14">
        <f t="shared" si="1"/>
        <v>0</v>
      </c>
      <c r="U24" s="15"/>
    </row>
    <row r="25" spans="2:21" ht="72.75" customHeight="1" thickBot="1" x14ac:dyDescent="0.25">
      <c r="B25" s="272" t="s">
        <v>91</v>
      </c>
      <c r="C25" s="272" t="s">
        <v>92</v>
      </c>
      <c r="D25" s="274" t="s">
        <v>1223</v>
      </c>
      <c r="E25" s="159" t="s">
        <v>15</v>
      </c>
      <c r="F25" s="47"/>
      <c r="G25" s="276" t="s">
        <v>16</v>
      </c>
      <c r="H25" s="145" t="s">
        <v>44</v>
      </c>
      <c r="I25" s="33" t="s">
        <v>45</v>
      </c>
      <c r="J25" s="34" t="s">
        <v>46</v>
      </c>
      <c r="K25" s="34" t="s">
        <v>40</v>
      </c>
      <c r="L25" s="65" t="s">
        <v>37</v>
      </c>
      <c r="M25" s="33" t="s">
        <v>38</v>
      </c>
      <c r="N25" s="34" t="s">
        <v>39</v>
      </c>
      <c r="O25" s="34" t="s">
        <v>40</v>
      </c>
      <c r="P25" s="35" t="s">
        <v>17</v>
      </c>
      <c r="Q25" s="35" t="s">
        <v>1361</v>
      </c>
      <c r="R25" s="36" t="s">
        <v>12</v>
      </c>
    </row>
    <row r="26" spans="2:21" ht="16.5" thickBot="1" x14ac:dyDescent="0.25">
      <c r="B26" s="273"/>
      <c r="C26" s="273"/>
      <c r="D26" s="275"/>
      <c r="E26" s="172">
        <v>21</v>
      </c>
      <c r="F26" s="48"/>
      <c r="G26" s="277"/>
      <c r="H26" s="39">
        <f t="shared" ref="H26:O26" si="2">COUNTIF(H4:H23,"&gt;0")</f>
        <v>16</v>
      </c>
      <c r="I26" s="39">
        <f t="shared" si="2"/>
        <v>17</v>
      </c>
      <c r="J26" s="39">
        <f t="shared" si="2"/>
        <v>17</v>
      </c>
      <c r="K26" s="39">
        <f t="shared" si="2"/>
        <v>15</v>
      </c>
      <c r="L26" s="66">
        <f t="shared" si="2"/>
        <v>16</v>
      </c>
      <c r="M26" s="267">
        <f t="shared" si="2"/>
        <v>9</v>
      </c>
      <c r="N26" s="39">
        <f t="shared" si="2"/>
        <v>0</v>
      </c>
      <c r="O26" s="39">
        <f t="shared" si="2"/>
        <v>0</v>
      </c>
      <c r="P26" s="40">
        <f>AVERAGE(P4:P24)</f>
        <v>0.94117647058823528</v>
      </c>
      <c r="Q26" s="40">
        <f>AVERAGE(Q4:Q23)</f>
        <v>0.20105882352941176</v>
      </c>
      <c r="R26" s="40">
        <f>AVERAGE(R4:R23)</f>
        <v>0.2622666666666667</v>
      </c>
    </row>
    <row r="27" spans="2:21" ht="48.75" thickBot="1" x14ac:dyDescent="0.25">
      <c r="B27" s="320" t="s">
        <v>1317</v>
      </c>
      <c r="C27" s="321"/>
      <c r="D27" s="322"/>
      <c r="E27" s="320" t="s">
        <v>1319</v>
      </c>
      <c r="F27" s="322"/>
      <c r="G27" s="320" t="s">
        <v>1320</v>
      </c>
      <c r="H27" s="321"/>
      <c r="I27" s="322"/>
      <c r="J27" s="182" t="s">
        <v>1273</v>
      </c>
      <c r="K27" s="183" t="s">
        <v>1274</v>
      </c>
      <c r="L27" s="183" t="s">
        <v>1275</v>
      </c>
      <c r="M27" s="183"/>
      <c r="N27" s="183"/>
      <c r="O27" s="183"/>
      <c r="P27" s="183" t="s">
        <v>1276</v>
      </c>
      <c r="Q27" s="184" t="s">
        <v>1277</v>
      </c>
    </row>
    <row r="28" spans="2:21" ht="15.75" thickBot="1" x14ac:dyDescent="0.25">
      <c r="B28" s="317" t="s">
        <v>1318</v>
      </c>
      <c r="C28" s="318"/>
      <c r="D28" s="319"/>
      <c r="E28" s="317" t="s">
        <v>1321</v>
      </c>
      <c r="F28" s="319"/>
      <c r="G28" s="343" t="s">
        <v>1292</v>
      </c>
      <c r="H28" s="344"/>
      <c r="I28" s="345"/>
      <c r="J28" s="191"/>
      <c r="K28" s="186"/>
      <c r="L28" s="187"/>
      <c r="M28" s="188"/>
      <c r="N28" s="188"/>
      <c r="O28" s="188"/>
      <c r="P28" s="189"/>
      <c r="Q28" s="190"/>
    </row>
  </sheetData>
  <sheetProtection formatCells="0" formatColumns="0" formatRows="0"/>
  <mergeCells count="16">
    <mergeCell ref="B1:Q1"/>
    <mergeCell ref="D4:D14"/>
    <mergeCell ref="D15:D23"/>
    <mergeCell ref="B25:B26"/>
    <mergeCell ref="C25:C26"/>
    <mergeCell ref="D25:D26"/>
    <mergeCell ref="G25:G26"/>
    <mergeCell ref="C4:C23"/>
    <mergeCell ref="B15:B23"/>
    <mergeCell ref="B4:B14"/>
    <mergeCell ref="B27:D27"/>
    <mergeCell ref="E27:F27"/>
    <mergeCell ref="G27:I27"/>
    <mergeCell ref="B28:D28"/>
    <mergeCell ref="E28:F28"/>
    <mergeCell ref="G28:I28"/>
  </mergeCells>
  <conditionalFormatting sqref="P4:P24">
    <cfRule type="cellIs" dxfId="88" priority="86" operator="equal">
      <formula>"-"</formula>
    </cfRule>
    <cfRule type="cellIs" dxfId="87" priority="87" operator="lessThan">
      <formula>0.5</formula>
    </cfRule>
    <cfRule type="cellIs" dxfId="86" priority="88" operator="between">
      <formula>0.5</formula>
      <formula>0.75</formula>
    </cfRule>
    <cfRule type="cellIs" dxfId="85" priority="89" operator="between">
      <formula>0.75</formula>
      <formula>1</formula>
    </cfRule>
  </conditionalFormatting>
  <conditionalFormatting sqref="P4:P24">
    <cfRule type="cellIs" dxfId="84" priority="85" operator="equal">
      <formula>0</formula>
    </cfRule>
  </conditionalFormatting>
  <conditionalFormatting sqref="R4:R23">
    <cfRule type="cellIs" dxfId="83" priority="81" operator="equal">
      <formula>"-"</formula>
    </cfRule>
    <cfRule type="cellIs" dxfId="82" priority="82" operator="between">
      <formula>0.9</formula>
      <formula>1</formula>
    </cfRule>
    <cfRule type="cellIs" dxfId="81" priority="83" operator="between">
      <formula>0.7</formula>
      <formula>0.899</formula>
    </cfRule>
    <cfRule type="cellIs" dxfId="80" priority="84" operator="between">
      <formula>0</formula>
      <formula>0.699</formula>
    </cfRule>
  </conditionalFormatting>
  <conditionalFormatting sqref="R4:R23">
    <cfRule type="cellIs" dxfId="79" priority="77" operator="equal">
      <formula>"-"</formula>
    </cfRule>
    <cfRule type="cellIs" dxfId="78" priority="78" operator="lessThan">
      <formula>0.699</formula>
    </cfRule>
    <cfRule type="cellIs" dxfId="77" priority="79" operator="between">
      <formula>0.7</formula>
      <formula>0.8999</formula>
    </cfRule>
    <cfRule type="cellIs" dxfId="76" priority="80" operator="between">
      <formula>0.9</formula>
      <formula>1</formula>
    </cfRule>
  </conditionalFormatting>
  <conditionalFormatting sqref="R4:R23">
    <cfRule type="cellIs" dxfId="75" priority="73" operator="equal">
      <formula>"-"</formula>
    </cfRule>
    <cfRule type="cellIs" dxfId="74" priority="74" operator="lessThan">
      <formula>0.69999</formula>
    </cfRule>
    <cfRule type="cellIs" dxfId="73" priority="75" operator="between">
      <formula>0.7</formula>
      <formula>0.8999</formula>
    </cfRule>
    <cfRule type="cellIs" dxfId="72" priority="76" operator="between">
      <formula>0.9</formula>
      <formula>1</formula>
    </cfRule>
  </conditionalFormatting>
  <conditionalFormatting sqref="R4:R23">
    <cfRule type="cellIs" dxfId="71" priority="69" operator="equal">
      <formula>"-"</formula>
    </cfRule>
    <cfRule type="cellIs" dxfId="70" priority="70" operator="between">
      <formula>0.9</formula>
      <formula>1</formula>
    </cfRule>
    <cfRule type="cellIs" dxfId="69" priority="71" operator="between">
      <formula>0.7</formula>
      <formula>0.899</formula>
    </cfRule>
    <cfRule type="cellIs" dxfId="68" priority="72" operator="lessThan">
      <formula>0.699</formula>
    </cfRule>
  </conditionalFormatting>
  <conditionalFormatting sqref="R4:R23">
    <cfRule type="cellIs" dxfId="67" priority="65" operator="equal">
      <formula>"-"</formula>
    </cfRule>
    <cfRule type="cellIs" dxfId="66" priority="66" operator="lessThan">
      <formula>0.699</formula>
    </cfRule>
    <cfRule type="cellIs" dxfId="65" priority="67" operator="between">
      <formula>0.9</formula>
      <formula>1</formula>
    </cfRule>
    <cfRule type="cellIs" dxfId="64" priority="68" operator="between">
      <formula>0.7</formula>
      <formula>"89.99%"</formula>
    </cfRule>
  </conditionalFormatting>
  <conditionalFormatting sqref="R4:R23">
    <cfRule type="cellIs" dxfId="63" priority="61" operator="equal">
      <formula>"-"</formula>
    </cfRule>
    <cfRule type="cellIs" dxfId="62" priority="62" operator="lessThan">
      <formula>0.699</formula>
    </cfRule>
    <cfRule type="cellIs" dxfId="61" priority="63" operator="between">
      <formula>0.7</formula>
      <formula>0.899</formula>
    </cfRule>
    <cfRule type="cellIs" dxfId="60" priority="64" operator="between">
      <formula>0.9</formula>
      <formula>1</formula>
    </cfRule>
  </conditionalFormatting>
  <conditionalFormatting sqref="R4:R23">
    <cfRule type="cellIs" dxfId="59" priority="57" operator="equal">
      <formula>"-"</formula>
    </cfRule>
    <cfRule type="cellIs" dxfId="58" priority="58" operator="lessThan">
      <formula>0.699</formula>
    </cfRule>
    <cfRule type="cellIs" dxfId="57" priority="59" operator="between">
      <formula>0.7</formula>
      <formula>0.9166666</formula>
    </cfRule>
    <cfRule type="cellIs" dxfId="56" priority="60" operator="between">
      <formula>0.9167</formula>
      <formula>1</formula>
    </cfRule>
  </conditionalFormatting>
  <conditionalFormatting sqref="R24">
    <cfRule type="cellIs" dxfId="55" priority="53" operator="equal">
      <formula>"-"</formula>
    </cfRule>
    <cfRule type="cellIs" dxfId="54" priority="54" operator="between">
      <formula>0.9</formula>
      <formula>1</formula>
    </cfRule>
    <cfRule type="cellIs" dxfId="53" priority="55" operator="between">
      <formula>0.7</formula>
      <formula>0.899</formula>
    </cfRule>
    <cfRule type="cellIs" dxfId="52" priority="56" operator="between">
      <formula>0</formula>
      <formula>0.699</formula>
    </cfRule>
  </conditionalFormatting>
  <conditionalFormatting sqref="R24">
    <cfRule type="cellIs" dxfId="51" priority="49" operator="equal">
      <formula>"-"</formula>
    </cfRule>
    <cfRule type="cellIs" dxfId="50" priority="50" operator="lessThan">
      <formula>0.699</formula>
    </cfRule>
    <cfRule type="cellIs" dxfId="49" priority="51" operator="between">
      <formula>0.7</formula>
      <formula>0.8999</formula>
    </cfRule>
    <cfRule type="cellIs" dxfId="48" priority="52" operator="between">
      <formula>0.9</formula>
      <formula>1</formula>
    </cfRule>
  </conditionalFormatting>
  <conditionalFormatting sqref="R24">
    <cfRule type="cellIs" dxfId="47" priority="45" operator="equal">
      <formula>"-"</formula>
    </cfRule>
    <cfRule type="cellIs" dxfId="46" priority="46" operator="lessThan">
      <formula>0.69999</formula>
    </cfRule>
    <cfRule type="cellIs" dxfId="45" priority="47" operator="between">
      <formula>0.7</formula>
      <formula>0.8999</formula>
    </cfRule>
    <cfRule type="cellIs" dxfId="44" priority="48" operator="between">
      <formula>0.9</formula>
      <formula>1</formula>
    </cfRule>
  </conditionalFormatting>
  <conditionalFormatting sqref="R24">
    <cfRule type="cellIs" dxfId="43" priority="41" operator="equal">
      <formula>"-"</formula>
    </cfRule>
    <cfRule type="cellIs" dxfId="42" priority="42" operator="between">
      <formula>0.9</formula>
      <formula>1</formula>
    </cfRule>
    <cfRule type="cellIs" dxfId="41" priority="43" operator="between">
      <formula>0.7</formula>
      <formula>0.899</formula>
    </cfRule>
    <cfRule type="cellIs" dxfId="40" priority="44" operator="lessThan">
      <formula>0.699</formula>
    </cfRule>
  </conditionalFormatting>
  <conditionalFormatting sqref="R24">
    <cfRule type="cellIs" dxfId="39" priority="37" operator="equal">
      <formula>"-"</formula>
    </cfRule>
    <cfRule type="cellIs" dxfId="38" priority="38" operator="lessThan">
      <formula>0.699</formula>
    </cfRule>
    <cfRule type="cellIs" dxfId="37" priority="39" operator="between">
      <formula>0.9</formula>
      <formula>1</formula>
    </cfRule>
    <cfRule type="cellIs" dxfId="36" priority="40" operator="between">
      <formula>0.7</formula>
      <formula>"89.99%"</formula>
    </cfRule>
  </conditionalFormatting>
  <conditionalFormatting sqref="R24">
    <cfRule type="cellIs" dxfId="35" priority="33" operator="equal">
      <formula>"-"</formula>
    </cfRule>
    <cfRule type="cellIs" dxfId="34" priority="34" operator="lessThan">
      <formula>0.699</formula>
    </cfRule>
    <cfRule type="cellIs" dxfId="33" priority="35" operator="between">
      <formula>0.7</formula>
      <formula>0.899</formula>
    </cfRule>
    <cfRule type="cellIs" dxfId="32" priority="36" operator="between">
      <formula>0.9</formula>
      <formula>1</formula>
    </cfRule>
  </conditionalFormatting>
  <conditionalFormatting sqref="R24">
    <cfRule type="cellIs" dxfId="31" priority="29" operator="equal">
      <formula>"-"</formula>
    </cfRule>
    <cfRule type="cellIs" dxfId="30" priority="30" operator="lessThan">
      <formula>0.699</formula>
    </cfRule>
    <cfRule type="cellIs" dxfId="29" priority="31" operator="between">
      <formula>0.7</formula>
      <formula>0.9166666</formula>
    </cfRule>
    <cfRule type="cellIs" dxfId="28" priority="32" operator="between">
      <formula>0.9167</formula>
      <formula>1</formula>
    </cfRule>
  </conditionalFormatting>
  <conditionalFormatting sqref="Q4:Q24">
    <cfRule type="cellIs" dxfId="27" priority="25" operator="equal">
      <formula>"-"</formula>
    </cfRule>
    <cfRule type="cellIs" dxfId="26" priority="26" operator="between">
      <formula>0.9</formula>
      <formula>1</formula>
    </cfRule>
    <cfRule type="cellIs" dxfId="25" priority="27" operator="between">
      <formula>0.7</formula>
      <formula>0.899</formula>
    </cfRule>
    <cfRule type="cellIs" dxfId="24" priority="28" operator="between">
      <formula>0</formula>
      <formula>0.699</formula>
    </cfRule>
  </conditionalFormatting>
  <conditionalFormatting sqref="Q4:Q24">
    <cfRule type="cellIs" dxfId="23" priority="21" operator="equal">
      <formula>"-"</formula>
    </cfRule>
    <cfRule type="cellIs" dxfId="22" priority="22" operator="lessThan">
      <formula>0.699</formula>
    </cfRule>
    <cfRule type="cellIs" dxfId="21" priority="23" operator="between">
      <formula>0.7</formula>
      <formula>0.8999</formula>
    </cfRule>
    <cfRule type="cellIs" dxfId="20" priority="24" operator="between">
      <formula>0.9</formula>
      <formula>1</formula>
    </cfRule>
  </conditionalFormatting>
  <conditionalFormatting sqref="Q4:Q24">
    <cfRule type="cellIs" dxfId="19" priority="17" operator="equal">
      <formula>"-"</formula>
    </cfRule>
    <cfRule type="cellIs" dxfId="18" priority="18" operator="lessThan">
      <formula>0.69999</formula>
    </cfRule>
    <cfRule type="cellIs" dxfId="17" priority="19" operator="between">
      <formula>0.7</formula>
      <formula>0.8999</formula>
    </cfRule>
    <cfRule type="cellIs" dxfId="16" priority="20" operator="between">
      <formula>0.9</formula>
      <formula>1</formula>
    </cfRule>
  </conditionalFormatting>
  <conditionalFormatting sqref="Q4:Q24">
    <cfRule type="cellIs" dxfId="15" priority="13" operator="equal">
      <formula>"-"</formula>
    </cfRule>
    <cfRule type="cellIs" dxfId="14" priority="14" operator="between">
      <formula>0.9</formula>
      <formula>1</formula>
    </cfRule>
    <cfRule type="cellIs" dxfId="13" priority="15" operator="between">
      <formula>0.7</formula>
      <formula>0.899</formula>
    </cfRule>
    <cfRule type="cellIs" dxfId="12" priority="16" operator="lessThan">
      <formula>0.699</formula>
    </cfRule>
  </conditionalFormatting>
  <conditionalFormatting sqref="Q4:Q24">
    <cfRule type="cellIs" dxfId="11" priority="9" operator="equal">
      <formula>"-"</formula>
    </cfRule>
    <cfRule type="cellIs" dxfId="10" priority="10" operator="lessThan">
      <formula>0.699</formula>
    </cfRule>
    <cfRule type="cellIs" dxfId="9" priority="11" operator="between">
      <formula>0.9</formula>
      <formula>1</formula>
    </cfRule>
    <cfRule type="cellIs" dxfId="8" priority="12" operator="between">
      <formula>0.7</formula>
      <formula>"89.99%"</formula>
    </cfRule>
  </conditionalFormatting>
  <conditionalFormatting sqref="Q4:Q24">
    <cfRule type="cellIs" dxfId="7" priority="5" operator="equal">
      <formula>"-"</formula>
    </cfRule>
    <cfRule type="cellIs" dxfId="6" priority="6" operator="lessThan">
      <formula>0.699</formula>
    </cfRule>
    <cfRule type="cellIs" dxfId="5" priority="7" operator="between">
      <formula>0.7</formula>
      <formula>0.899</formula>
    </cfRule>
    <cfRule type="cellIs" dxfId="4" priority="8" operator="between">
      <formula>0.9</formula>
      <formula>1</formula>
    </cfRule>
  </conditionalFormatting>
  <conditionalFormatting sqref="Q4:Q24">
    <cfRule type="cellIs" dxfId="3" priority="1" operator="equal">
      <formula>"-"</formula>
    </cfRule>
    <cfRule type="cellIs" dxfId="2" priority="2" operator="lessThan">
      <formula>0.699</formula>
    </cfRule>
    <cfRule type="cellIs" dxfId="1" priority="3" operator="between">
      <formula>0.7</formula>
      <formula>0.9166666</formula>
    </cfRule>
    <cfRule type="cellIs" dxfId="0"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50"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T42"/>
  <sheetViews>
    <sheetView view="pageBreakPreview" topLeftCell="E1" zoomScale="60" zoomScaleNormal="70" workbookViewId="0">
      <selection activeCell="G8" sqref="G8"/>
    </sheetView>
  </sheetViews>
  <sheetFormatPr baseColWidth="10" defaultColWidth="11.42578125" defaultRowHeight="15" x14ac:dyDescent="0.2"/>
  <cols>
    <col min="1" max="1" width="2.85546875" style="1" customWidth="1"/>
    <col min="2" max="2" width="27.7109375" style="1" customWidth="1"/>
    <col min="3" max="3" width="18.42578125" style="1" customWidth="1"/>
    <col min="4" max="4" width="15.85546875" style="1" customWidth="1"/>
    <col min="5" max="6" width="62.7109375" style="1" customWidth="1"/>
    <col min="7" max="11" width="20.5703125" style="1" customWidth="1"/>
    <col min="12" max="12" width="18.42578125" style="67" customWidth="1"/>
    <col min="13" max="15" width="18.42578125" style="1" customWidth="1"/>
    <col min="16" max="16" width="15.7109375" style="1" customWidth="1"/>
    <col min="17" max="17" width="19.85546875" style="1" customWidth="1"/>
    <col min="18" max="18" width="5.5703125" style="1" customWidth="1"/>
    <col min="19" max="19" width="11.42578125" style="1" customWidth="1"/>
    <col min="20" max="16384" width="11.42578125" style="1"/>
  </cols>
  <sheetData>
    <row r="1" spans="1:20" ht="42" customHeight="1" x14ac:dyDescent="0.2">
      <c r="B1" s="278" t="s">
        <v>711</v>
      </c>
      <c r="C1" s="278"/>
      <c r="D1" s="278"/>
      <c r="E1" s="278"/>
      <c r="F1" s="278"/>
      <c r="G1" s="278"/>
      <c r="H1" s="278"/>
      <c r="I1" s="278"/>
      <c r="J1" s="278"/>
      <c r="K1" s="278"/>
      <c r="L1" s="278"/>
      <c r="M1" s="278"/>
      <c r="N1" s="278"/>
      <c r="O1" s="278"/>
      <c r="P1" s="278"/>
      <c r="Q1" s="278"/>
    </row>
    <row r="2" spans="1:20" ht="16.5" thickBot="1" x14ac:dyDescent="0.25">
      <c r="D2" s="2"/>
      <c r="E2" s="58"/>
      <c r="F2" s="58"/>
      <c r="G2" s="58"/>
      <c r="H2" s="58"/>
      <c r="I2" s="58"/>
      <c r="J2" s="58"/>
      <c r="K2" s="58"/>
      <c r="L2" s="60"/>
      <c r="M2" s="58"/>
      <c r="N2" s="58"/>
      <c r="O2" s="58"/>
      <c r="P2" s="58"/>
      <c r="Q2" s="58"/>
    </row>
    <row r="3" spans="1:20" ht="32.25"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9" t="s">
        <v>12</v>
      </c>
    </row>
    <row r="4" spans="1:20" s="18" customFormat="1" ht="48" customHeight="1" thickBot="1" x14ac:dyDescent="0.25">
      <c r="A4" s="2"/>
      <c r="B4" s="103"/>
      <c r="C4" s="51"/>
      <c r="D4" s="280"/>
      <c r="E4" s="20" t="s">
        <v>599</v>
      </c>
      <c r="F4" s="20" t="s">
        <v>600</v>
      </c>
      <c r="G4" s="16">
        <v>5314</v>
      </c>
      <c r="H4" s="16">
        <v>250</v>
      </c>
      <c r="I4" s="16">
        <v>250</v>
      </c>
      <c r="J4" s="16">
        <v>250</v>
      </c>
      <c r="K4" s="16">
        <v>250</v>
      </c>
      <c r="L4" s="99">
        <v>423</v>
      </c>
      <c r="M4" s="16"/>
      <c r="N4" s="16"/>
      <c r="O4" s="17"/>
      <c r="P4" s="13">
        <f t="shared" ref="P4:P36" si="0">IF(H4=0,"-",IF((L4/H4)&lt;=1,(L4/H4),1))</f>
        <v>1</v>
      </c>
      <c r="Q4" s="14">
        <f t="shared" ref="Q4:Q36" si="1">IF(((L4+M4+N4+O4)/(G4))&lt;=1,((L4+M4+N4+O4)/(G4)),1)</f>
        <v>7.9601053820097856E-2</v>
      </c>
      <c r="R4" s="2"/>
      <c r="T4" s="19"/>
    </row>
    <row r="5" spans="1:20" s="18" customFormat="1" ht="30.75" thickBot="1" x14ac:dyDescent="0.25">
      <c r="A5" s="2"/>
      <c r="B5" s="103"/>
      <c r="C5" s="51"/>
      <c r="D5" s="280"/>
      <c r="E5" s="20" t="s">
        <v>601</v>
      </c>
      <c r="F5" s="20" t="s">
        <v>602</v>
      </c>
      <c r="G5" s="21">
        <v>1859</v>
      </c>
      <c r="H5" s="21">
        <v>125</v>
      </c>
      <c r="I5" s="21">
        <v>125</v>
      </c>
      <c r="J5" s="21">
        <v>125</v>
      </c>
      <c r="K5" s="21">
        <v>125</v>
      </c>
      <c r="L5" s="100">
        <v>707</v>
      </c>
      <c r="M5" s="21"/>
      <c r="N5" s="21"/>
      <c r="O5" s="22"/>
      <c r="P5" s="13">
        <f t="shared" si="0"/>
        <v>1</v>
      </c>
      <c r="Q5" s="14">
        <f t="shared" si="1"/>
        <v>0.38031199569661106</v>
      </c>
      <c r="R5" s="2"/>
      <c r="T5" s="19"/>
    </row>
    <row r="6" spans="1:20" ht="45.75" thickBot="1" x14ac:dyDescent="0.25">
      <c r="A6" s="2"/>
      <c r="B6" s="103"/>
      <c r="C6" s="51"/>
      <c r="D6" s="280"/>
      <c r="E6" s="20" t="s">
        <v>603</v>
      </c>
      <c r="F6" s="20" t="s">
        <v>594</v>
      </c>
      <c r="G6" s="16">
        <v>1</v>
      </c>
      <c r="H6" s="16">
        <v>1</v>
      </c>
      <c r="I6" s="16">
        <v>1</v>
      </c>
      <c r="J6" s="16">
        <v>1</v>
      </c>
      <c r="K6" s="16">
        <v>1</v>
      </c>
      <c r="L6" s="68">
        <v>1</v>
      </c>
      <c r="M6" s="16"/>
      <c r="N6" s="16"/>
      <c r="O6" s="23"/>
      <c r="P6" s="13">
        <f t="shared" si="0"/>
        <v>1</v>
      </c>
      <c r="Q6" s="14">
        <f t="shared" si="1"/>
        <v>1</v>
      </c>
      <c r="R6" s="2"/>
      <c r="T6" s="15"/>
    </row>
    <row r="7" spans="1:20" ht="48" customHeight="1" thickBot="1" x14ac:dyDescent="0.25">
      <c r="B7" s="103"/>
      <c r="C7" s="51"/>
      <c r="D7" s="280"/>
      <c r="E7" s="20" t="s">
        <v>608</v>
      </c>
      <c r="F7" s="20" t="s">
        <v>609</v>
      </c>
      <c r="G7" s="21">
        <v>4181</v>
      </c>
      <c r="H7" s="21">
        <v>125</v>
      </c>
      <c r="I7" s="21">
        <v>125</v>
      </c>
      <c r="J7" s="21">
        <v>125</v>
      </c>
      <c r="K7" s="21">
        <v>125</v>
      </c>
      <c r="L7" s="100">
        <f>612.5+282.6</f>
        <v>895.1</v>
      </c>
      <c r="M7" s="21"/>
      <c r="N7" s="21"/>
      <c r="O7" s="22"/>
      <c r="P7" s="13">
        <f t="shared" si="0"/>
        <v>1</v>
      </c>
      <c r="Q7" s="14">
        <f t="shared" si="1"/>
        <v>0.21408753886629994</v>
      </c>
      <c r="R7" s="2"/>
      <c r="T7" s="15"/>
    </row>
    <row r="8" spans="1:20" ht="64.5" customHeight="1" thickBot="1" x14ac:dyDescent="0.25">
      <c r="B8" s="103"/>
      <c r="C8" s="51"/>
      <c r="D8" s="280"/>
      <c r="E8" s="20" t="s">
        <v>618</v>
      </c>
      <c r="F8" s="20" t="s">
        <v>619</v>
      </c>
      <c r="G8" s="21">
        <v>1</v>
      </c>
      <c r="H8" s="21">
        <v>0.25</v>
      </c>
      <c r="I8" s="21">
        <v>0.25</v>
      </c>
      <c r="J8" s="21">
        <v>0.25</v>
      </c>
      <c r="K8" s="21">
        <v>0.25</v>
      </c>
      <c r="L8" s="64">
        <v>0.25</v>
      </c>
      <c r="M8" s="21"/>
      <c r="N8" s="21"/>
      <c r="O8" s="22"/>
      <c r="P8" s="13">
        <f t="shared" si="0"/>
        <v>1</v>
      </c>
      <c r="Q8" s="14">
        <f t="shared" si="1"/>
        <v>0.25</v>
      </c>
      <c r="R8" s="2"/>
      <c r="T8" s="15"/>
    </row>
    <row r="9" spans="1:20" ht="48" customHeight="1" thickBot="1" x14ac:dyDescent="0.25">
      <c r="B9" s="103"/>
      <c r="C9" s="51"/>
      <c r="D9" s="280"/>
      <c r="E9" s="20" t="s">
        <v>651</v>
      </c>
      <c r="F9" s="20" t="s">
        <v>652</v>
      </c>
      <c r="G9" s="21">
        <v>22208</v>
      </c>
      <c r="H9" s="21">
        <v>100</v>
      </c>
      <c r="I9" s="21">
        <v>400</v>
      </c>
      <c r="J9" s="21">
        <v>100</v>
      </c>
      <c r="K9" s="21">
        <v>100</v>
      </c>
      <c r="L9" s="101">
        <f>23290+6408</f>
        <v>29698</v>
      </c>
      <c r="M9" s="21"/>
      <c r="N9" s="21"/>
      <c r="O9" s="22"/>
      <c r="P9" s="13">
        <f t="shared" si="0"/>
        <v>1</v>
      </c>
      <c r="Q9" s="14">
        <f t="shared" si="1"/>
        <v>1</v>
      </c>
      <c r="R9" s="2"/>
      <c r="T9" s="15"/>
    </row>
    <row r="10" spans="1:20" ht="48" customHeight="1" thickBot="1" x14ac:dyDescent="0.25">
      <c r="B10" s="103"/>
      <c r="C10" s="51"/>
      <c r="D10" s="280"/>
      <c r="E10" s="20" t="s">
        <v>653</v>
      </c>
      <c r="F10" s="20" t="s">
        <v>652</v>
      </c>
      <c r="G10" s="21">
        <v>7822</v>
      </c>
      <c r="H10" s="21">
        <v>104</v>
      </c>
      <c r="I10" s="21">
        <v>800</v>
      </c>
      <c r="J10" s="21">
        <v>200</v>
      </c>
      <c r="K10" s="21">
        <v>200</v>
      </c>
      <c r="L10" s="101">
        <f>6134+132</f>
        <v>6266</v>
      </c>
      <c r="M10" s="21"/>
      <c r="N10" s="21"/>
      <c r="O10" s="22"/>
      <c r="P10" s="13">
        <f t="shared" si="0"/>
        <v>1</v>
      </c>
      <c r="Q10" s="14">
        <f t="shared" si="1"/>
        <v>0.80107389414471997</v>
      </c>
      <c r="R10" s="2"/>
      <c r="T10" s="15"/>
    </row>
    <row r="11" spans="1:20" ht="45.75" thickBot="1" x14ac:dyDescent="0.25">
      <c r="B11" s="103"/>
      <c r="C11" s="51"/>
      <c r="D11" s="280"/>
      <c r="E11" s="20" t="s">
        <v>654</v>
      </c>
      <c r="F11" s="20" t="s">
        <v>655</v>
      </c>
      <c r="G11" s="21">
        <v>18277</v>
      </c>
      <c r="H11" s="21">
        <v>222</v>
      </c>
      <c r="I11" s="21">
        <v>3000</v>
      </c>
      <c r="J11" s="21">
        <v>1000</v>
      </c>
      <c r="K11" s="21">
        <v>1000</v>
      </c>
      <c r="L11" s="64">
        <v>0</v>
      </c>
      <c r="M11" s="21"/>
      <c r="N11" s="21"/>
      <c r="O11" s="22"/>
      <c r="P11" s="13">
        <f t="shared" si="0"/>
        <v>0</v>
      </c>
      <c r="Q11" s="14">
        <f t="shared" si="1"/>
        <v>0</v>
      </c>
      <c r="R11" s="2"/>
      <c r="T11" s="15"/>
    </row>
    <row r="12" spans="1:20" ht="61.5" customHeight="1" thickBot="1" x14ac:dyDescent="0.25">
      <c r="B12" s="103"/>
      <c r="C12" s="51"/>
      <c r="D12" s="280"/>
      <c r="E12" s="20" t="s">
        <v>656</v>
      </c>
      <c r="F12" s="20" t="s">
        <v>657</v>
      </c>
      <c r="G12" s="21">
        <v>740</v>
      </c>
      <c r="H12" s="21">
        <v>50</v>
      </c>
      <c r="I12" s="21">
        <v>50</v>
      </c>
      <c r="J12" s="21">
        <v>50</v>
      </c>
      <c r="K12" s="21">
        <v>50</v>
      </c>
      <c r="L12" s="102">
        <f>46+15</f>
        <v>61</v>
      </c>
      <c r="M12" s="21"/>
      <c r="N12" s="21"/>
      <c r="O12" s="22"/>
      <c r="P12" s="13">
        <f t="shared" si="0"/>
        <v>1</v>
      </c>
      <c r="Q12" s="14">
        <f t="shared" si="1"/>
        <v>8.2432432432432437E-2</v>
      </c>
      <c r="R12" s="2"/>
      <c r="T12" s="15"/>
    </row>
    <row r="13" spans="1:20" ht="45.75" thickBot="1" x14ac:dyDescent="0.25">
      <c r="B13" s="103"/>
      <c r="C13" s="51"/>
      <c r="D13" s="280"/>
      <c r="E13" s="20" t="s">
        <v>658</v>
      </c>
      <c r="F13" s="20" t="s">
        <v>659</v>
      </c>
      <c r="G13" s="21">
        <v>1</v>
      </c>
      <c r="H13" s="21">
        <v>0</v>
      </c>
      <c r="I13" s="21">
        <v>0</v>
      </c>
      <c r="J13" s="21">
        <v>0</v>
      </c>
      <c r="K13" s="21">
        <v>1</v>
      </c>
      <c r="L13" s="64">
        <v>0</v>
      </c>
      <c r="M13" s="21"/>
      <c r="N13" s="21"/>
      <c r="O13" s="22"/>
      <c r="P13" s="13" t="str">
        <f t="shared" si="0"/>
        <v>-</v>
      </c>
      <c r="Q13" s="14">
        <f t="shared" si="1"/>
        <v>0</v>
      </c>
      <c r="R13" s="2"/>
      <c r="T13" s="15"/>
    </row>
    <row r="14" spans="1:20" ht="30.75" thickBot="1" x14ac:dyDescent="0.25">
      <c r="B14" s="103"/>
      <c r="C14" s="51"/>
      <c r="D14" s="280"/>
      <c r="E14" s="20" t="s">
        <v>660</v>
      </c>
      <c r="F14" s="20" t="s">
        <v>661</v>
      </c>
      <c r="G14" s="21">
        <v>0.1</v>
      </c>
      <c r="H14" s="21">
        <v>0</v>
      </c>
      <c r="I14" s="21">
        <v>0</v>
      </c>
      <c r="J14" s="21">
        <v>0.05</v>
      </c>
      <c r="K14" s="21">
        <v>0.05</v>
      </c>
      <c r="L14" s="64">
        <v>0</v>
      </c>
      <c r="M14" s="21"/>
      <c r="N14" s="21"/>
      <c r="O14" s="22"/>
      <c r="P14" s="13" t="str">
        <f t="shared" si="0"/>
        <v>-</v>
      </c>
      <c r="Q14" s="14">
        <f t="shared" si="1"/>
        <v>0</v>
      </c>
      <c r="R14" s="2"/>
      <c r="T14" s="15"/>
    </row>
    <row r="15" spans="1:20" ht="30.75" thickBot="1" x14ac:dyDescent="0.25">
      <c r="B15" s="103"/>
      <c r="C15" s="51"/>
      <c r="D15" s="281"/>
      <c r="E15" s="20" t="s">
        <v>662</v>
      </c>
      <c r="F15" s="20" t="s">
        <v>663</v>
      </c>
      <c r="G15" s="21">
        <v>1</v>
      </c>
      <c r="H15" s="21">
        <v>0</v>
      </c>
      <c r="I15" s="21">
        <v>0</v>
      </c>
      <c r="J15" s="21">
        <v>1</v>
      </c>
      <c r="K15" s="21">
        <v>0</v>
      </c>
      <c r="L15" s="64">
        <v>0</v>
      </c>
      <c r="M15" s="21"/>
      <c r="N15" s="21"/>
      <c r="O15" s="22"/>
      <c r="P15" s="13" t="str">
        <f t="shared" si="0"/>
        <v>-</v>
      </c>
      <c r="Q15" s="14">
        <f t="shared" si="1"/>
        <v>0</v>
      </c>
      <c r="R15" s="2"/>
      <c r="T15" s="15"/>
    </row>
    <row r="16" spans="1:20" ht="30.75" thickBot="1" x14ac:dyDescent="0.25">
      <c r="B16" s="103"/>
      <c r="C16" s="51"/>
      <c r="D16" s="282" t="s">
        <v>707</v>
      </c>
      <c r="E16" s="20" t="s">
        <v>664</v>
      </c>
      <c r="F16" s="20" t="s">
        <v>665</v>
      </c>
      <c r="G16" s="21">
        <v>1</v>
      </c>
      <c r="H16" s="21">
        <v>1</v>
      </c>
      <c r="I16" s="21">
        <v>1</v>
      </c>
      <c r="J16" s="21">
        <v>1</v>
      </c>
      <c r="K16" s="21">
        <v>1</v>
      </c>
      <c r="L16" s="64">
        <v>4</v>
      </c>
      <c r="M16" s="21"/>
      <c r="N16" s="21"/>
      <c r="O16" s="22"/>
      <c r="P16" s="13">
        <f t="shared" si="0"/>
        <v>1</v>
      </c>
      <c r="Q16" s="14">
        <f t="shared" si="1"/>
        <v>1</v>
      </c>
      <c r="R16" s="2"/>
      <c r="T16" s="15"/>
    </row>
    <row r="17" spans="2:20" ht="45.75" thickBot="1" x14ac:dyDescent="0.25">
      <c r="B17" s="103"/>
      <c r="C17" s="51"/>
      <c r="D17" s="281"/>
      <c r="E17" s="20" t="s">
        <v>666</v>
      </c>
      <c r="F17" s="20" t="s">
        <v>667</v>
      </c>
      <c r="G17" s="21">
        <v>2</v>
      </c>
      <c r="H17" s="21">
        <v>0</v>
      </c>
      <c r="I17" s="21">
        <v>0</v>
      </c>
      <c r="J17" s="21">
        <v>1</v>
      </c>
      <c r="K17" s="21">
        <v>1</v>
      </c>
      <c r="L17" s="64">
        <v>0</v>
      </c>
      <c r="M17" s="21"/>
      <c r="N17" s="21"/>
      <c r="O17" s="22"/>
      <c r="P17" s="13" t="str">
        <f t="shared" si="0"/>
        <v>-</v>
      </c>
      <c r="Q17" s="14">
        <f t="shared" si="1"/>
        <v>0</v>
      </c>
      <c r="R17" s="2"/>
      <c r="T17" s="15"/>
    </row>
    <row r="18" spans="2:20" ht="30.75" thickBot="1" x14ac:dyDescent="0.25">
      <c r="B18" s="103"/>
      <c r="C18" s="51"/>
      <c r="D18" s="282" t="s">
        <v>708</v>
      </c>
      <c r="E18" s="20" t="s">
        <v>668</v>
      </c>
      <c r="F18" s="20" t="s">
        <v>669</v>
      </c>
      <c r="G18" s="21">
        <v>1</v>
      </c>
      <c r="H18" s="21">
        <v>0.2</v>
      </c>
      <c r="I18" s="21">
        <v>0.2</v>
      </c>
      <c r="J18" s="21">
        <v>0.3</v>
      </c>
      <c r="K18" s="21">
        <v>0.3</v>
      </c>
      <c r="L18" s="64">
        <v>0</v>
      </c>
      <c r="M18" s="21"/>
      <c r="N18" s="21"/>
      <c r="O18" s="22"/>
      <c r="P18" s="13">
        <f t="shared" si="0"/>
        <v>0</v>
      </c>
      <c r="Q18" s="14">
        <f t="shared" si="1"/>
        <v>0</v>
      </c>
      <c r="R18" s="2"/>
      <c r="T18" s="15"/>
    </row>
    <row r="19" spans="2:20" ht="45.75" thickBot="1" x14ac:dyDescent="0.25">
      <c r="B19" s="103"/>
      <c r="C19" s="51"/>
      <c r="D19" s="280"/>
      <c r="E19" s="20" t="s">
        <v>670</v>
      </c>
      <c r="F19" s="20" t="s">
        <v>671</v>
      </c>
      <c r="G19" s="21">
        <v>2</v>
      </c>
      <c r="H19" s="21">
        <v>0</v>
      </c>
      <c r="I19" s="21">
        <v>1</v>
      </c>
      <c r="J19" s="21">
        <v>1</v>
      </c>
      <c r="K19" s="21">
        <v>0</v>
      </c>
      <c r="L19" s="64">
        <v>0</v>
      </c>
      <c r="M19" s="21"/>
      <c r="N19" s="21"/>
      <c r="O19" s="22"/>
      <c r="P19" s="13" t="str">
        <f t="shared" si="0"/>
        <v>-</v>
      </c>
      <c r="Q19" s="14">
        <f t="shared" si="1"/>
        <v>0</v>
      </c>
      <c r="R19" s="2"/>
      <c r="T19" s="15"/>
    </row>
    <row r="20" spans="2:20" ht="45.75" thickBot="1" x14ac:dyDescent="0.25">
      <c r="B20" s="103"/>
      <c r="C20" s="51"/>
      <c r="D20" s="280"/>
      <c r="E20" s="20" t="s">
        <v>672</v>
      </c>
      <c r="F20" s="20" t="s">
        <v>673</v>
      </c>
      <c r="G20" s="21">
        <v>8046</v>
      </c>
      <c r="H20" s="21">
        <v>50</v>
      </c>
      <c r="I20" s="21">
        <v>150</v>
      </c>
      <c r="J20" s="21">
        <v>150</v>
      </c>
      <c r="K20" s="21">
        <v>150</v>
      </c>
      <c r="L20" s="64">
        <v>2520</v>
      </c>
      <c r="M20" s="21"/>
      <c r="N20" s="21"/>
      <c r="O20" s="22"/>
      <c r="P20" s="13">
        <f t="shared" si="0"/>
        <v>1</v>
      </c>
      <c r="Q20" s="14">
        <f t="shared" si="1"/>
        <v>0.31319910514541388</v>
      </c>
      <c r="R20" s="2"/>
      <c r="T20" s="15"/>
    </row>
    <row r="21" spans="2:20" ht="30.75" thickBot="1" x14ac:dyDescent="0.25">
      <c r="B21" s="103"/>
      <c r="C21" s="51"/>
      <c r="D21" s="280"/>
      <c r="E21" s="20" t="s">
        <v>674</v>
      </c>
      <c r="F21" s="20" t="s">
        <v>675</v>
      </c>
      <c r="G21" s="21">
        <v>75</v>
      </c>
      <c r="H21" s="21">
        <v>1</v>
      </c>
      <c r="I21" s="21">
        <v>3</v>
      </c>
      <c r="J21" s="21">
        <v>3</v>
      </c>
      <c r="K21" s="21">
        <v>3</v>
      </c>
      <c r="L21" s="64">
        <v>7</v>
      </c>
      <c r="M21" s="21"/>
      <c r="N21" s="21"/>
      <c r="O21" s="22"/>
      <c r="P21" s="13">
        <f t="shared" si="0"/>
        <v>1</v>
      </c>
      <c r="Q21" s="14">
        <f t="shared" si="1"/>
        <v>9.3333333333333338E-2</v>
      </c>
      <c r="R21" s="2"/>
      <c r="T21" s="15"/>
    </row>
    <row r="22" spans="2:20" ht="30.75" thickBot="1" x14ac:dyDescent="0.25">
      <c r="B22" s="103"/>
      <c r="C22" s="51"/>
      <c r="D22" s="280"/>
      <c r="E22" s="20" t="s">
        <v>676</v>
      </c>
      <c r="F22" s="20" t="s">
        <v>677</v>
      </c>
      <c r="G22" s="21">
        <v>6</v>
      </c>
      <c r="H22" s="21">
        <v>1</v>
      </c>
      <c r="I22" s="21">
        <v>0</v>
      </c>
      <c r="J22" s="21">
        <v>1</v>
      </c>
      <c r="K22" s="21">
        <v>0</v>
      </c>
      <c r="L22" s="64">
        <v>4</v>
      </c>
      <c r="M22" s="21"/>
      <c r="N22" s="21"/>
      <c r="O22" s="22"/>
      <c r="P22" s="13">
        <f t="shared" si="0"/>
        <v>1</v>
      </c>
      <c r="Q22" s="14">
        <f t="shared" si="1"/>
        <v>0.66666666666666663</v>
      </c>
      <c r="R22" s="2"/>
      <c r="T22" s="15"/>
    </row>
    <row r="23" spans="2:20" ht="30.75" thickBot="1" x14ac:dyDescent="0.25">
      <c r="B23" s="103"/>
      <c r="C23" s="51"/>
      <c r="D23" s="280"/>
      <c r="E23" s="20" t="s">
        <v>678</v>
      </c>
      <c r="F23" s="20" t="s">
        <v>679</v>
      </c>
      <c r="G23" s="21">
        <v>1</v>
      </c>
      <c r="H23" s="21">
        <v>0</v>
      </c>
      <c r="I23" s="21">
        <v>1</v>
      </c>
      <c r="J23" s="21">
        <v>0</v>
      </c>
      <c r="K23" s="21">
        <v>0</v>
      </c>
      <c r="L23" s="64">
        <v>0</v>
      </c>
      <c r="M23" s="21"/>
      <c r="N23" s="21"/>
      <c r="O23" s="22"/>
      <c r="P23" s="13" t="str">
        <f t="shared" si="0"/>
        <v>-</v>
      </c>
      <c r="Q23" s="14">
        <f t="shared" si="1"/>
        <v>0</v>
      </c>
      <c r="R23" s="2"/>
      <c r="T23" s="15"/>
    </row>
    <row r="24" spans="2:20" ht="60.75" thickBot="1" x14ac:dyDescent="0.25">
      <c r="B24" s="103"/>
      <c r="C24" s="51"/>
      <c r="D24" s="281"/>
      <c r="E24" s="20" t="s">
        <v>680</v>
      </c>
      <c r="F24" s="20" t="s">
        <v>681</v>
      </c>
      <c r="G24" s="21">
        <v>1</v>
      </c>
      <c r="H24" s="21">
        <v>0.1</v>
      </c>
      <c r="I24" s="21">
        <v>0.3</v>
      </c>
      <c r="J24" s="21">
        <v>0.3</v>
      </c>
      <c r="K24" s="21">
        <v>0.3</v>
      </c>
      <c r="L24" s="64">
        <v>1</v>
      </c>
      <c r="M24" s="21"/>
      <c r="N24" s="21"/>
      <c r="O24" s="22"/>
      <c r="P24" s="13">
        <f t="shared" si="0"/>
        <v>1</v>
      </c>
      <c r="Q24" s="14">
        <f t="shared" si="1"/>
        <v>1</v>
      </c>
      <c r="R24" s="2"/>
      <c r="T24" s="15"/>
    </row>
    <row r="25" spans="2:20" ht="30.75" thickBot="1" x14ac:dyDescent="0.25">
      <c r="B25" s="103"/>
      <c r="C25" s="51"/>
      <c r="D25" s="282" t="s">
        <v>709</v>
      </c>
      <c r="E25" s="20" t="s">
        <v>682</v>
      </c>
      <c r="F25" s="20" t="s">
        <v>683</v>
      </c>
      <c r="G25" s="21">
        <v>187</v>
      </c>
      <c r="H25" s="21">
        <v>0</v>
      </c>
      <c r="I25" s="21">
        <v>1.5</v>
      </c>
      <c r="J25" s="21">
        <v>2</v>
      </c>
      <c r="K25" s="21">
        <v>1.5</v>
      </c>
      <c r="L25" s="64">
        <v>0</v>
      </c>
      <c r="M25" s="21"/>
      <c r="N25" s="21"/>
      <c r="O25" s="22"/>
      <c r="P25" s="13" t="str">
        <f t="shared" si="0"/>
        <v>-</v>
      </c>
      <c r="Q25" s="14">
        <f t="shared" si="1"/>
        <v>0</v>
      </c>
      <c r="R25" s="2"/>
      <c r="T25" s="15"/>
    </row>
    <row r="26" spans="2:20" ht="32.25" customHeight="1" thickBot="1" x14ac:dyDescent="0.25">
      <c r="B26" s="103"/>
      <c r="C26" s="51"/>
      <c r="D26" s="280"/>
      <c r="E26" s="20" t="s">
        <v>684</v>
      </c>
      <c r="F26" s="20" t="s">
        <v>685</v>
      </c>
      <c r="G26" s="21">
        <v>388</v>
      </c>
      <c r="H26" s="21">
        <v>0.5</v>
      </c>
      <c r="I26" s="21">
        <v>7</v>
      </c>
      <c r="J26" s="21">
        <v>10</v>
      </c>
      <c r="K26" s="21">
        <v>7.5</v>
      </c>
      <c r="L26" s="102">
        <f>1.79+780.21</f>
        <v>782</v>
      </c>
      <c r="M26" s="21"/>
      <c r="N26" s="21"/>
      <c r="O26" s="22"/>
      <c r="P26" s="13">
        <f t="shared" si="0"/>
        <v>1</v>
      </c>
      <c r="Q26" s="14">
        <f t="shared" si="1"/>
        <v>1</v>
      </c>
      <c r="R26" s="2"/>
      <c r="T26" s="15"/>
    </row>
    <row r="27" spans="2:20" ht="30.75" thickBot="1" x14ac:dyDescent="0.25">
      <c r="B27" s="103"/>
      <c r="C27" s="51"/>
      <c r="D27" s="280"/>
      <c r="E27" s="20" t="s">
        <v>686</v>
      </c>
      <c r="F27" s="20" t="s">
        <v>687</v>
      </c>
      <c r="G27" s="21">
        <v>67</v>
      </c>
      <c r="H27" s="21">
        <v>0.6</v>
      </c>
      <c r="I27" s="21">
        <v>1</v>
      </c>
      <c r="J27" s="21">
        <v>1.4</v>
      </c>
      <c r="K27" s="21">
        <v>1</v>
      </c>
      <c r="L27" s="102">
        <f>1.84+1.06+3.84</f>
        <v>6.74</v>
      </c>
      <c r="M27" s="21"/>
      <c r="N27" s="21"/>
      <c r="O27" s="22"/>
      <c r="P27" s="13">
        <f t="shared" si="0"/>
        <v>1</v>
      </c>
      <c r="Q27" s="14">
        <f t="shared" si="1"/>
        <v>0.10059701492537314</v>
      </c>
      <c r="R27" s="2"/>
      <c r="T27" s="15"/>
    </row>
    <row r="28" spans="2:20" ht="60.75" thickBot="1" x14ac:dyDescent="0.25">
      <c r="B28" s="103"/>
      <c r="C28" s="51"/>
      <c r="D28" s="280"/>
      <c r="E28" s="20" t="s">
        <v>688</v>
      </c>
      <c r="F28" s="20" t="s">
        <v>689</v>
      </c>
      <c r="G28" s="21">
        <v>1</v>
      </c>
      <c r="H28" s="21">
        <v>0</v>
      </c>
      <c r="I28" s="21">
        <v>0.25</v>
      </c>
      <c r="J28" s="21">
        <v>0.5</v>
      </c>
      <c r="K28" s="21">
        <v>0.25</v>
      </c>
      <c r="L28" s="64">
        <v>0</v>
      </c>
      <c r="M28" s="21"/>
      <c r="N28" s="21"/>
      <c r="O28" s="22"/>
      <c r="P28" s="13" t="str">
        <f t="shared" si="0"/>
        <v>-</v>
      </c>
      <c r="Q28" s="14">
        <f t="shared" si="1"/>
        <v>0</v>
      </c>
      <c r="R28" s="2"/>
      <c r="T28" s="15"/>
    </row>
    <row r="29" spans="2:20" ht="48" customHeight="1" thickBot="1" x14ac:dyDescent="0.25">
      <c r="B29" s="103"/>
      <c r="C29" s="51"/>
      <c r="D29" s="280"/>
      <c r="E29" s="20" t="s">
        <v>690</v>
      </c>
      <c r="F29" s="20" t="s">
        <v>691</v>
      </c>
      <c r="G29" s="21">
        <v>7</v>
      </c>
      <c r="H29" s="21">
        <v>0</v>
      </c>
      <c r="I29" s="21">
        <v>1</v>
      </c>
      <c r="J29" s="21">
        <v>0</v>
      </c>
      <c r="K29" s="21">
        <v>1</v>
      </c>
      <c r="L29" s="64">
        <v>0</v>
      </c>
      <c r="M29" s="21"/>
      <c r="N29" s="21"/>
      <c r="O29" s="22"/>
      <c r="P29" s="13" t="str">
        <f t="shared" si="0"/>
        <v>-</v>
      </c>
      <c r="Q29" s="14">
        <f t="shared" si="1"/>
        <v>0</v>
      </c>
      <c r="R29" s="2"/>
      <c r="T29" s="15"/>
    </row>
    <row r="30" spans="2:20" ht="30.75" thickBot="1" x14ac:dyDescent="0.25">
      <c r="B30" s="103"/>
      <c r="C30" s="51"/>
      <c r="D30" s="280"/>
      <c r="E30" s="20" t="s">
        <v>692</v>
      </c>
      <c r="F30" s="20" t="s">
        <v>693</v>
      </c>
      <c r="G30" s="21">
        <v>1</v>
      </c>
      <c r="H30" s="21">
        <v>0</v>
      </c>
      <c r="I30" s="21">
        <v>0</v>
      </c>
      <c r="J30" s="21">
        <v>0</v>
      </c>
      <c r="K30" s="21">
        <v>1</v>
      </c>
      <c r="L30" s="64">
        <v>0</v>
      </c>
      <c r="M30" s="21"/>
      <c r="N30" s="21"/>
      <c r="O30" s="22"/>
      <c r="P30" s="13" t="str">
        <f t="shared" si="0"/>
        <v>-</v>
      </c>
      <c r="Q30" s="14">
        <f t="shared" si="1"/>
        <v>0</v>
      </c>
      <c r="T30" s="15"/>
    </row>
    <row r="31" spans="2:20" ht="30.75" thickBot="1" x14ac:dyDescent="0.25">
      <c r="B31" s="103"/>
      <c r="C31" s="51"/>
      <c r="D31" s="281"/>
      <c r="E31" s="20" t="s">
        <v>694</v>
      </c>
      <c r="F31" s="20" t="s">
        <v>695</v>
      </c>
      <c r="G31" s="21">
        <v>780</v>
      </c>
      <c r="H31" s="21">
        <v>20</v>
      </c>
      <c r="I31" s="21">
        <v>60</v>
      </c>
      <c r="J31" s="21">
        <v>60</v>
      </c>
      <c r="K31" s="21">
        <v>60</v>
      </c>
      <c r="L31" s="102">
        <f>59+24</f>
        <v>83</v>
      </c>
      <c r="M31" s="21"/>
      <c r="N31" s="21"/>
      <c r="O31" s="22"/>
      <c r="P31" s="13">
        <f t="shared" si="0"/>
        <v>1</v>
      </c>
      <c r="Q31" s="14">
        <f t="shared" si="1"/>
        <v>0.10641025641025641</v>
      </c>
      <c r="T31" s="15"/>
    </row>
    <row r="32" spans="2:20" ht="36" customHeight="1" thickBot="1" x14ac:dyDescent="0.25">
      <c r="B32" s="103"/>
      <c r="C32" s="51"/>
      <c r="D32" s="282" t="s">
        <v>710</v>
      </c>
      <c r="E32" s="20" t="s">
        <v>696</v>
      </c>
      <c r="F32" s="20" t="s">
        <v>697</v>
      </c>
      <c r="G32" s="21">
        <v>5</v>
      </c>
      <c r="H32" s="21">
        <v>0</v>
      </c>
      <c r="I32" s="21">
        <v>1</v>
      </c>
      <c r="J32" s="21">
        <v>2</v>
      </c>
      <c r="K32" s="21">
        <v>2</v>
      </c>
      <c r="L32" s="64">
        <v>0</v>
      </c>
      <c r="M32" s="21"/>
      <c r="N32" s="21"/>
      <c r="O32" s="22"/>
      <c r="P32" s="13" t="str">
        <f t="shared" si="0"/>
        <v>-</v>
      </c>
      <c r="Q32" s="14">
        <f t="shared" si="1"/>
        <v>0</v>
      </c>
      <c r="T32" s="15"/>
    </row>
    <row r="33" spans="2:20" ht="60.75" customHeight="1" thickBot="1" x14ac:dyDescent="0.25">
      <c r="B33" s="103"/>
      <c r="C33" s="51"/>
      <c r="D33" s="280"/>
      <c r="E33" s="20" t="s">
        <v>698</v>
      </c>
      <c r="F33" s="20" t="s">
        <v>699</v>
      </c>
      <c r="G33" s="21">
        <v>5</v>
      </c>
      <c r="H33" s="21">
        <v>0</v>
      </c>
      <c r="I33" s="21">
        <v>1</v>
      </c>
      <c r="J33" s="21">
        <v>2</v>
      </c>
      <c r="K33" s="21">
        <v>2</v>
      </c>
      <c r="L33" s="64">
        <v>0</v>
      </c>
      <c r="M33" s="21"/>
      <c r="N33" s="21"/>
      <c r="O33" s="22"/>
      <c r="P33" s="13" t="str">
        <f t="shared" si="0"/>
        <v>-</v>
      </c>
      <c r="Q33" s="14">
        <f t="shared" si="1"/>
        <v>0</v>
      </c>
      <c r="T33" s="15"/>
    </row>
    <row r="34" spans="2:20" ht="30.75" thickBot="1" x14ac:dyDescent="0.25">
      <c r="B34" s="103"/>
      <c r="C34" s="51"/>
      <c r="D34" s="280"/>
      <c r="E34" s="20" t="s">
        <v>700</v>
      </c>
      <c r="F34" s="20" t="s">
        <v>701</v>
      </c>
      <c r="G34" s="21">
        <v>9</v>
      </c>
      <c r="H34" s="21">
        <v>0</v>
      </c>
      <c r="I34" s="21">
        <v>2</v>
      </c>
      <c r="J34" s="21">
        <v>1</v>
      </c>
      <c r="K34" s="21">
        <v>0</v>
      </c>
      <c r="L34" s="64">
        <v>0</v>
      </c>
      <c r="M34" s="21"/>
      <c r="N34" s="21"/>
      <c r="O34" s="22"/>
      <c r="P34" s="13" t="str">
        <f t="shared" si="0"/>
        <v>-</v>
      </c>
      <c r="Q34" s="14">
        <f t="shared" si="1"/>
        <v>0</v>
      </c>
      <c r="T34" s="15"/>
    </row>
    <row r="35" spans="2:20" ht="30.75" thickBot="1" x14ac:dyDescent="0.25">
      <c r="B35" s="103"/>
      <c r="C35" s="51"/>
      <c r="D35" s="280"/>
      <c r="E35" s="20" t="s">
        <v>702</v>
      </c>
      <c r="F35" s="20" t="s">
        <v>703</v>
      </c>
      <c r="G35" s="27">
        <v>6</v>
      </c>
      <c r="H35" s="27">
        <v>0</v>
      </c>
      <c r="I35" s="27">
        <v>1</v>
      </c>
      <c r="J35" s="27">
        <v>2</v>
      </c>
      <c r="K35" s="27">
        <v>1</v>
      </c>
      <c r="L35" s="70">
        <v>0</v>
      </c>
      <c r="M35" s="24"/>
      <c r="N35" s="25"/>
      <c r="O35" s="26"/>
      <c r="P35" s="13" t="str">
        <f t="shared" si="0"/>
        <v>-</v>
      </c>
      <c r="Q35" s="14">
        <f t="shared" si="1"/>
        <v>0</v>
      </c>
      <c r="T35" s="15"/>
    </row>
    <row r="36" spans="2:20" ht="45.75" thickBot="1" x14ac:dyDescent="0.25">
      <c r="B36" s="103"/>
      <c r="C36" s="51"/>
      <c r="D36" s="281"/>
      <c r="E36" s="20" t="s">
        <v>704</v>
      </c>
      <c r="F36" s="20" t="s">
        <v>705</v>
      </c>
      <c r="G36" s="21">
        <v>4</v>
      </c>
      <c r="H36" s="21">
        <v>0</v>
      </c>
      <c r="I36" s="21">
        <v>1</v>
      </c>
      <c r="J36" s="21">
        <v>0</v>
      </c>
      <c r="K36" s="21">
        <v>1</v>
      </c>
      <c r="L36" s="64">
        <v>0</v>
      </c>
      <c r="M36" s="21"/>
      <c r="N36" s="21"/>
      <c r="O36" s="22"/>
      <c r="P36" s="13" t="str">
        <f t="shared" si="0"/>
        <v>-</v>
      </c>
      <c r="Q36" s="14">
        <f t="shared" si="1"/>
        <v>0</v>
      </c>
      <c r="T36" s="15"/>
    </row>
    <row r="37" spans="2:20" ht="48" thickBot="1" x14ac:dyDescent="0.25">
      <c r="B37" s="272" t="s">
        <v>91</v>
      </c>
      <c r="C37" s="272" t="s">
        <v>92</v>
      </c>
      <c r="D37" s="274" t="s">
        <v>168</v>
      </c>
      <c r="E37" s="33" t="s">
        <v>15</v>
      </c>
      <c r="F37" s="47"/>
      <c r="G37" s="276" t="s">
        <v>16</v>
      </c>
      <c r="H37" s="59" t="s">
        <v>44</v>
      </c>
      <c r="I37" s="33" t="s">
        <v>45</v>
      </c>
      <c r="J37" s="34" t="s">
        <v>46</v>
      </c>
      <c r="K37" s="34" t="s">
        <v>40</v>
      </c>
      <c r="L37" s="65" t="s">
        <v>37</v>
      </c>
      <c r="M37" s="33" t="s">
        <v>38</v>
      </c>
      <c r="N37" s="34" t="s">
        <v>39</v>
      </c>
      <c r="O37" s="34" t="s">
        <v>40</v>
      </c>
      <c r="P37" s="35" t="s">
        <v>17</v>
      </c>
      <c r="Q37" s="36" t="s">
        <v>12</v>
      </c>
    </row>
    <row r="38" spans="2:20" ht="23.25" customHeight="1" thickBot="1" x14ac:dyDescent="0.25">
      <c r="B38" s="273"/>
      <c r="C38" s="273"/>
      <c r="D38" s="275"/>
      <c r="E38" s="37">
        <f>COUNTA(E4:E36)</f>
        <v>33</v>
      </c>
      <c r="F38" s="48"/>
      <c r="G38" s="277"/>
      <c r="H38" s="39">
        <f t="shared" ref="H38:O38" si="2">COUNTIF(H4:H36,"&gt;0")</f>
        <v>18</v>
      </c>
      <c r="I38" s="39">
        <f t="shared" si="2"/>
        <v>27</v>
      </c>
      <c r="J38" s="39">
        <f t="shared" si="2"/>
        <v>28</v>
      </c>
      <c r="K38" s="39">
        <f t="shared" si="2"/>
        <v>28</v>
      </c>
      <c r="L38" s="66">
        <f t="shared" si="2"/>
        <v>16</v>
      </c>
      <c r="M38" s="39">
        <f t="shared" si="2"/>
        <v>0</v>
      </c>
      <c r="N38" s="39">
        <f t="shared" si="2"/>
        <v>0</v>
      </c>
      <c r="O38" s="39">
        <f t="shared" si="2"/>
        <v>0</v>
      </c>
      <c r="P38" s="40">
        <f>AVERAGE(P4:P36)</f>
        <v>0.88888888888888884</v>
      </c>
      <c r="Q38" s="40">
        <f>AVERAGE(Q4:Q36)</f>
        <v>0.24508222095276383</v>
      </c>
    </row>
    <row r="39" spans="2:20" ht="27.75" customHeight="1" x14ac:dyDescent="0.2"/>
    <row r="41" spans="2:20" ht="12" customHeight="1" x14ac:dyDescent="0.2"/>
    <row r="42" spans="2:20" ht="55.5" customHeight="1" x14ac:dyDescent="0.2"/>
  </sheetData>
  <autoFilter ref="B3:Q38">
    <filterColumn colId="14">
      <colorFilter dxfId="808"/>
    </filterColumn>
  </autoFilter>
  <mergeCells count="10">
    <mergeCell ref="B37:B38"/>
    <mergeCell ref="C37:C38"/>
    <mergeCell ref="D37:D38"/>
    <mergeCell ref="G37:G38"/>
    <mergeCell ref="B1:Q1"/>
    <mergeCell ref="D4:D15"/>
    <mergeCell ref="D16:D17"/>
    <mergeCell ref="D18:D24"/>
    <mergeCell ref="D25:D31"/>
    <mergeCell ref="D32:D36"/>
  </mergeCells>
  <conditionalFormatting sqref="P4:Q36">
    <cfRule type="cellIs" dxfId="807" priority="53" operator="equal">
      <formula>"-"</formula>
    </cfRule>
    <cfRule type="cellIs" dxfId="806" priority="54" operator="between">
      <formula>0.9</formula>
      <formula>1</formula>
    </cfRule>
    <cfRule type="cellIs" dxfId="805" priority="55" operator="between">
      <formula>0.7</formula>
      <formula>0.899</formula>
    </cfRule>
    <cfRule type="cellIs" dxfId="804" priority="56" operator="between">
      <formula>0</formula>
      <formula>0.699</formula>
    </cfRule>
  </conditionalFormatting>
  <conditionalFormatting sqref="P4:Q36">
    <cfRule type="cellIs" dxfId="803" priority="49" operator="equal">
      <formula>"-"</formula>
    </cfRule>
    <cfRule type="cellIs" dxfId="802" priority="50" operator="lessThan">
      <formula>0.699</formula>
    </cfRule>
    <cfRule type="cellIs" dxfId="801" priority="51" operator="between">
      <formula>0.7</formula>
      <formula>0.8999</formula>
    </cfRule>
    <cfRule type="cellIs" dxfId="800" priority="52" operator="between">
      <formula>0.9</formula>
      <formula>1</formula>
    </cfRule>
  </conditionalFormatting>
  <conditionalFormatting sqref="P4:Q36">
    <cfRule type="cellIs" dxfId="799" priority="45" operator="equal">
      <formula>"-"</formula>
    </cfRule>
    <cfRule type="cellIs" dxfId="798" priority="46" operator="lessThan">
      <formula>0.69999</formula>
    </cfRule>
    <cfRule type="cellIs" dxfId="797" priority="47" operator="between">
      <formula>0.7</formula>
      <formula>0.8999</formula>
    </cfRule>
    <cfRule type="cellIs" dxfId="796" priority="48" operator="between">
      <formula>0.9</formula>
      <formula>1</formula>
    </cfRule>
  </conditionalFormatting>
  <conditionalFormatting sqref="P4:Q36">
    <cfRule type="cellIs" dxfId="795" priority="41" operator="equal">
      <formula>"-"</formula>
    </cfRule>
    <cfRule type="cellIs" dxfId="794" priority="42" operator="between">
      <formula>0.9</formula>
      <formula>1</formula>
    </cfRule>
    <cfRule type="cellIs" dxfId="793" priority="43" operator="between">
      <formula>0.7</formula>
      <formula>0.899</formula>
    </cfRule>
    <cfRule type="cellIs" dxfId="792" priority="44" operator="lessThan">
      <formula>0.699</formula>
    </cfRule>
  </conditionalFormatting>
  <conditionalFormatting sqref="P4:Q36">
    <cfRule type="cellIs" dxfId="791" priority="37" operator="equal">
      <formula>"-"</formula>
    </cfRule>
    <cfRule type="cellIs" dxfId="790" priority="38" operator="lessThan">
      <formula>0.699</formula>
    </cfRule>
    <cfRule type="cellIs" dxfId="789" priority="39" operator="between">
      <formula>0.9</formula>
      <formula>1</formula>
    </cfRule>
    <cfRule type="cellIs" dxfId="788" priority="40" operator="between">
      <formula>0.7</formula>
      <formula>"89.99%"</formula>
    </cfRule>
  </conditionalFormatting>
  <conditionalFormatting sqref="P4:Q36">
    <cfRule type="cellIs" dxfId="787" priority="33" operator="equal">
      <formula>"-"</formula>
    </cfRule>
    <cfRule type="cellIs" dxfId="786" priority="34" operator="lessThan">
      <formula>0.699</formula>
    </cfRule>
    <cfRule type="cellIs" dxfId="785" priority="35" operator="between">
      <formula>0.7</formula>
      <formula>0.899</formula>
    </cfRule>
    <cfRule type="cellIs" dxfId="784" priority="36" operator="between">
      <formula>0.9</formula>
      <formula>1</formula>
    </cfRule>
  </conditionalFormatting>
  <conditionalFormatting sqref="P4:Q36">
    <cfRule type="cellIs" dxfId="783" priority="29" operator="equal">
      <formula>"-"</formula>
    </cfRule>
    <cfRule type="cellIs" dxfId="782" priority="30" operator="lessThan">
      <formula>0.699</formula>
    </cfRule>
    <cfRule type="cellIs" dxfId="781" priority="31" operator="between">
      <formula>0.7</formula>
      <formula>0.9166666</formula>
    </cfRule>
    <cfRule type="cellIs" dxfId="780" priority="32"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21"/>
  <sheetViews>
    <sheetView zoomScale="120" zoomScaleNormal="120" workbookViewId="0">
      <selection activeCell="D4" sqref="D4"/>
    </sheetView>
  </sheetViews>
  <sheetFormatPr baseColWidth="10" defaultRowHeight="15" x14ac:dyDescent="0.25"/>
  <cols>
    <col min="2" max="2" width="26.7109375" bestFit="1" customWidth="1"/>
    <col min="3" max="5" width="13.42578125" customWidth="1"/>
  </cols>
  <sheetData>
    <row r="1" spans="2:5" ht="30" x14ac:dyDescent="0.25">
      <c r="B1" s="237" t="s">
        <v>1359</v>
      </c>
      <c r="C1" s="238" t="s">
        <v>17</v>
      </c>
      <c r="D1" s="238" t="s">
        <v>1361</v>
      </c>
      <c r="E1" s="238" t="s">
        <v>12</v>
      </c>
    </row>
    <row r="2" spans="2:5" x14ac:dyDescent="0.25">
      <c r="B2" s="235" t="s">
        <v>1204</v>
      </c>
      <c r="C2" s="233">
        <f>EDUBA!P13</f>
        <v>0.83333333333333337</v>
      </c>
      <c r="D2" s="57">
        <f>+EDUBA!Q13</f>
        <v>0</v>
      </c>
      <c r="E2" s="57">
        <f>+EDUBA!R13</f>
        <v>0.40437500000000004</v>
      </c>
    </row>
    <row r="3" spans="2:5" x14ac:dyDescent="0.25">
      <c r="B3" s="235" t="s">
        <v>1205</v>
      </c>
      <c r="C3" s="233">
        <f>'INDERBA '!P23</f>
        <v>0.9375</v>
      </c>
      <c r="D3" s="57">
        <f>+'INDERBA '!Q23</f>
        <v>0.56540305010893244</v>
      </c>
      <c r="E3" s="57">
        <f>+'INDERBA '!R23</f>
        <v>0.62317420234086895</v>
      </c>
    </row>
    <row r="4" spans="2:5" x14ac:dyDescent="0.25">
      <c r="B4" s="235" t="s">
        <v>1206</v>
      </c>
      <c r="C4" s="233">
        <f>'Transito y Transporte'!P40</f>
        <v>0.89553503787878785</v>
      </c>
      <c r="D4" s="233">
        <f>'Transito y Transporte'!Q40</f>
        <v>0.29688090844340848</v>
      </c>
      <c r="E4" s="233">
        <f>'Transito y Transporte'!R40</f>
        <v>0.43719261904761902</v>
      </c>
    </row>
    <row r="5" spans="2:5" x14ac:dyDescent="0.25">
      <c r="B5" s="235" t="s">
        <v>1207</v>
      </c>
      <c r="C5" s="233">
        <f>Planeacion!P26</f>
        <v>0.94117647058823528</v>
      </c>
      <c r="D5" s="233">
        <f>+Planeacion!Q26</f>
        <v>0.20105882352941176</v>
      </c>
      <c r="E5" s="233">
        <f>+Planeacion!R26</f>
        <v>0.2622666666666667</v>
      </c>
    </row>
    <row r="6" spans="2:5" x14ac:dyDescent="0.25">
      <c r="B6" s="235" t="s">
        <v>1208</v>
      </c>
      <c r="C6" s="233">
        <f>Desarrollo!P93</f>
        <v>0.79605263157894735</v>
      </c>
      <c r="D6" s="233">
        <f>Desarrollo!Q93</f>
        <v>3.9753811820153875E-2</v>
      </c>
      <c r="E6" s="233">
        <f>Desarrollo!R93</f>
        <v>0.20102047295692083</v>
      </c>
    </row>
    <row r="7" spans="2:5" x14ac:dyDescent="0.25">
      <c r="B7" s="235" t="s">
        <v>1209</v>
      </c>
      <c r="C7" s="233">
        <f>Educacion!P62</f>
        <v>0.91666666666666663</v>
      </c>
      <c r="D7" s="233">
        <f>Educacion!Q62</f>
        <v>0.21463200000000002</v>
      </c>
      <c r="E7" s="233">
        <f>Educacion!R62</f>
        <v>0.36685363408521299</v>
      </c>
    </row>
    <row r="8" spans="2:5" x14ac:dyDescent="0.25">
      <c r="B8" s="235" t="s">
        <v>1210</v>
      </c>
      <c r="C8" s="233">
        <f>Gobierno!P64</f>
        <v>0.84499999999999997</v>
      </c>
      <c r="D8" s="233">
        <f>Gobierno!Q64</f>
        <v>7.407407407407407E-2</v>
      </c>
      <c r="E8" s="233">
        <f>Gobierno!R64</f>
        <v>0.18149717514124297</v>
      </c>
    </row>
    <row r="9" spans="2:5" x14ac:dyDescent="0.25">
      <c r="B9" s="235" t="s">
        <v>1211</v>
      </c>
      <c r="C9" s="233">
        <f>Hacienda!P6</f>
        <v>1</v>
      </c>
      <c r="D9" s="233">
        <f>Hacienda!Q6</f>
        <v>0.38521360582326936</v>
      </c>
      <c r="E9" s="233">
        <f>Hacienda!R6</f>
        <v>0.33597692058509393</v>
      </c>
    </row>
    <row r="10" spans="2:5" x14ac:dyDescent="0.25">
      <c r="B10" s="235" t="s">
        <v>1212</v>
      </c>
      <c r="C10" s="233">
        <f>INFRAESTRUCTURA!P66</f>
        <v>0.96153846153846156</v>
      </c>
      <c r="D10" s="233">
        <f>INFRAESTRUCTURA!Q66</f>
        <v>7.5757575757575751E-3</v>
      </c>
      <c r="E10" s="233">
        <f>INFRAESTRUCTURA!R66</f>
        <v>0.28427234373905214</v>
      </c>
    </row>
    <row r="11" spans="2:5" x14ac:dyDescent="0.25">
      <c r="B11" s="235" t="s">
        <v>1213</v>
      </c>
      <c r="C11" s="233">
        <f>TIC!P25</f>
        <v>0.88746438746438749</v>
      </c>
      <c r="D11" s="233">
        <f>TIC!Q25</f>
        <v>0.11764705882352941</v>
      </c>
      <c r="E11" s="233">
        <f>TIC!R25</f>
        <v>0.16546474358974358</v>
      </c>
    </row>
    <row r="12" spans="2:5" x14ac:dyDescent="0.25">
      <c r="B12" s="235" t="s">
        <v>1214</v>
      </c>
      <c r="C12" s="233">
        <f>'Medio Ambiente'!P31</f>
        <v>0.8571428571428571</v>
      </c>
      <c r="D12" s="233">
        <f>'Medio Ambiente'!Q31</f>
        <v>9.9999999999999992E-2</v>
      </c>
      <c r="E12" s="233">
        <f>'Medio Ambiente'!R31</f>
        <v>0.10480769230769231</v>
      </c>
    </row>
    <row r="13" spans="2:5" x14ac:dyDescent="0.25">
      <c r="B13" s="235" t="s">
        <v>1215</v>
      </c>
      <c r="C13" s="234">
        <f>General!P18</f>
        <v>0.74749999999999994</v>
      </c>
      <c r="D13" s="234">
        <f>General!Q18</f>
        <v>0.25946153846153847</v>
      </c>
      <c r="E13" s="234">
        <f>+General!R18</f>
        <v>0.52269230769230757</v>
      </c>
    </row>
    <row r="14" spans="2:5" x14ac:dyDescent="0.25">
      <c r="B14" s="235" t="s">
        <v>1216</v>
      </c>
      <c r="C14" s="233">
        <f>Juridica!P7</f>
        <v>1</v>
      </c>
      <c r="D14" s="233">
        <f>Juridica!Q7</f>
        <v>0.25</v>
      </c>
      <c r="E14" s="233">
        <f>Juridica!R7</f>
        <v>0.3125</v>
      </c>
    </row>
    <row r="15" spans="2:5" x14ac:dyDescent="0.25">
      <c r="B15" s="235" t="s">
        <v>1217</v>
      </c>
      <c r="C15" s="233">
        <f>+Salud!P168</f>
        <v>0.95159491193737766</v>
      </c>
      <c r="D15" s="233">
        <f>+Salud!Q168</f>
        <v>9.5390624999999993E-2</v>
      </c>
      <c r="E15" s="233">
        <f>+Salud!R168</f>
        <v>0.28859865325053924</v>
      </c>
    </row>
    <row r="16" spans="2:5" x14ac:dyDescent="0.25">
      <c r="B16" s="235" t="s">
        <v>1218</v>
      </c>
      <c r="C16" s="233">
        <f>UMATA!P34</f>
        <v>0.80952380952380953</v>
      </c>
      <c r="D16" s="233">
        <f>+UMATA!Q34</f>
        <v>0.10800000000000001</v>
      </c>
      <c r="E16" s="233">
        <f>+UMATA!R34</f>
        <v>0.4004670405760975</v>
      </c>
    </row>
    <row r="17" spans="2:6" x14ac:dyDescent="0.25">
      <c r="B17" s="236" t="s">
        <v>1219</v>
      </c>
      <c r="C17" s="239">
        <f>AVERAGE(C2:C16)</f>
        <v>0.89200190451019101</v>
      </c>
      <c r="D17" s="239">
        <f>AVERAGE(D2:D16)</f>
        <v>0.18100608357733836</v>
      </c>
      <c r="E17" s="239">
        <f>AVERAGE(E2:E16)</f>
        <v>0.32607729813193725</v>
      </c>
    </row>
    <row r="20" spans="2:6" x14ac:dyDescent="0.25">
      <c r="F20" s="269"/>
    </row>
    <row r="21" spans="2:6" x14ac:dyDescent="0.25">
      <c r="F21" s="270"/>
    </row>
  </sheetData>
  <sheetProtection formatCells="0" formatColumns="0" formatRow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7"/>
  <sheetViews>
    <sheetView topLeftCell="E10" zoomScale="70" zoomScaleNormal="70" workbookViewId="0">
      <selection activeCell="H22" sqref="H22"/>
    </sheetView>
  </sheetViews>
  <sheetFormatPr baseColWidth="10" defaultColWidth="11.42578125" defaultRowHeight="15" x14ac:dyDescent="0.2"/>
  <cols>
    <col min="1" max="1" width="2.85546875" style="1" customWidth="1"/>
    <col min="2" max="2" width="21" style="1" customWidth="1"/>
    <col min="3" max="3" width="18" style="1" customWidth="1"/>
    <col min="4" max="4" width="21.42578125" style="1" customWidth="1"/>
    <col min="5" max="5" width="45.28515625" style="1" customWidth="1"/>
    <col min="6" max="6" width="25" style="1" customWidth="1"/>
    <col min="7" max="7" width="18.85546875" style="1" customWidth="1"/>
    <col min="8" max="8" width="19.140625" style="1" customWidth="1"/>
    <col min="9" max="9" width="17.28515625" style="1" customWidth="1"/>
    <col min="10" max="10" width="20.85546875" style="1" customWidth="1"/>
    <col min="11" max="11" width="19.85546875" style="1" customWidth="1"/>
    <col min="12" max="12" width="21" style="67" customWidth="1"/>
    <col min="13" max="13" width="15.140625" style="1" customWidth="1"/>
    <col min="14" max="14" width="0.5703125" style="1" customWidth="1"/>
    <col min="15" max="15" width="0.42578125" style="1" customWidth="1"/>
    <col min="16" max="16" width="15.7109375" style="1" customWidth="1"/>
    <col min="17" max="17" width="19.85546875" style="1" customWidth="1"/>
    <col min="18" max="18" width="15" style="1" customWidth="1"/>
    <col min="19" max="19" width="11.42578125" style="1" customWidth="1"/>
    <col min="20" max="16384" width="11.42578125" style="1"/>
  </cols>
  <sheetData>
    <row r="1" spans="1:21" ht="42" customHeight="1" x14ac:dyDescent="0.2">
      <c r="B1" s="278" t="s">
        <v>47</v>
      </c>
      <c r="C1" s="278"/>
      <c r="D1" s="278"/>
      <c r="E1" s="278"/>
      <c r="F1" s="278"/>
      <c r="G1" s="278"/>
      <c r="H1" s="278"/>
      <c r="I1" s="278"/>
      <c r="J1" s="278"/>
      <c r="K1" s="278"/>
      <c r="L1" s="278"/>
      <c r="M1" s="278"/>
      <c r="N1" s="278"/>
      <c r="O1" s="278"/>
      <c r="P1" s="278"/>
      <c r="Q1" s="278"/>
    </row>
    <row r="2" spans="1:21" ht="16.5" thickBot="1" x14ac:dyDescent="0.25">
      <c r="D2" s="2"/>
      <c r="E2" s="3"/>
      <c r="F2" s="3"/>
      <c r="G2" s="3"/>
      <c r="H2" s="3"/>
      <c r="I2" s="3"/>
      <c r="J2" s="3"/>
      <c r="K2" s="3"/>
      <c r="L2" s="60"/>
      <c r="M2" s="3"/>
      <c r="N2" s="3"/>
      <c r="O2" s="3"/>
      <c r="P2" s="3"/>
      <c r="Q2" s="3"/>
    </row>
    <row r="3" spans="1:21" ht="54" customHeight="1"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175" t="s">
        <v>17</v>
      </c>
      <c r="Q3" s="8" t="s">
        <v>1361</v>
      </c>
      <c r="R3" s="176" t="s">
        <v>12</v>
      </c>
    </row>
    <row r="4" spans="1:21" ht="73.5" customHeight="1" thickBot="1" x14ac:dyDescent="0.25">
      <c r="A4" s="2"/>
      <c r="B4" s="283" t="s">
        <v>1354</v>
      </c>
      <c r="C4" s="286" t="s">
        <v>1355</v>
      </c>
      <c r="D4" s="279" t="s">
        <v>35</v>
      </c>
      <c r="E4" s="45" t="s">
        <v>19</v>
      </c>
      <c r="F4" s="45" t="s">
        <v>20</v>
      </c>
      <c r="G4" s="10">
        <v>1</v>
      </c>
      <c r="H4" s="10">
        <v>0</v>
      </c>
      <c r="I4" s="10">
        <v>1</v>
      </c>
      <c r="J4" s="10">
        <v>0</v>
      </c>
      <c r="K4" s="10">
        <v>0</v>
      </c>
      <c r="L4" s="128">
        <v>0</v>
      </c>
      <c r="M4" s="266">
        <v>0</v>
      </c>
      <c r="N4" s="11"/>
      <c r="O4" s="12"/>
      <c r="P4" s="177" t="str">
        <f t="shared" ref="P4:Q11" si="0">IF(H4=0,"-",IF((L4/H4)&lt;=1,(L4/H4),1))</f>
        <v>-</v>
      </c>
      <c r="Q4" s="13">
        <f>IF(I4=0,"-",IF((M4/I4)&lt;=1,(M4/I4),1))</f>
        <v>0</v>
      </c>
      <c r="R4" s="177">
        <f>IF(((L4+M4+N4+O4)/(G4))&lt;=1,((L4+M4+N4+O4)/(G4)),1)</f>
        <v>0</v>
      </c>
      <c r="S4" s="2"/>
      <c r="U4" s="15"/>
    </row>
    <row r="5" spans="1:21" s="18" customFormat="1" ht="65.25" customHeight="1" thickBot="1" x14ac:dyDescent="0.25">
      <c r="A5" s="2"/>
      <c r="B5" s="284"/>
      <c r="C5" s="287"/>
      <c r="D5" s="280"/>
      <c r="E5" s="20" t="s">
        <v>21</v>
      </c>
      <c r="F5" s="20" t="s">
        <v>22</v>
      </c>
      <c r="G5" s="16">
        <v>1</v>
      </c>
      <c r="H5" s="16">
        <v>0</v>
      </c>
      <c r="I5" s="16">
        <v>1</v>
      </c>
      <c r="J5" s="16">
        <v>0</v>
      </c>
      <c r="K5" s="16">
        <v>0</v>
      </c>
      <c r="L5" s="129">
        <v>0</v>
      </c>
      <c r="M5" s="27">
        <v>0</v>
      </c>
      <c r="N5" s="16"/>
      <c r="O5" s="17"/>
      <c r="P5" s="177" t="str">
        <f t="shared" si="0"/>
        <v>-</v>
      </c>
      <c r="Q5" s="13">
        <f t="shared" si="0"/>
        <v>0</v>
      </c>
      <c r="R5" s="177">
        <f t="shared" ref="R5:R11" si="1">IF(((L5+M5+N5+O5)/(G5))&lt;=1,((L5+M5+N5+O5)/(G5)),1)</f>
        <v>0</v>
      </c>
      <c r="S5" s="2"/>
      <c r="U5" s="19"/>
    </row>
    <row r="6" spans="1:21" s="18" customFormat="1" ht="114" customHeight="1" thickBot="1" x14ac:dyDescent="0.25">
      <c r="A6" s="2"/>
      <c r="B6" s="284"/>
      <c r="C6" s="287"/>
      <c r="D6" s="280"/>
      <c r="E6" s="20" t="s">
        <v>23</v>
      </c>
      <c r="F6" s="20" t="s">
        <v>24</v>
      </c>
      <c r="G6" s="16">
        <v>3</v>
      </c>
      <c r="H6" s="16">
        <v>1</v>
      </c>
      <c r="I6" s="16">
        <v>1</v>
      </c>
      <c r="J6" s="16">
        <v>1</v>
      </c>
      <c r="K6" s="16">
        <v>0</v>
      </c>
      <c r="L6" s="129">
        <v>3</v>
      </c>
      <c r="M6" s="27">
        <v>0</v>
      </c>
      <c r="N6" s="16"/>
      <c r="O6" s="17"/>
      <c r="P6" s="177">
        <f t="shared" si="0"/>
        <v>1</v>
      </c>
      <c r="Q6" s="13">
        <f t="shared" si="0"/>
        <v>0</v>
      </c>
      <c r="R6" s="177">
        <f t="shared" si="1"/>
        <v>1</v>
      </c>
      <c r="S6" s="2"/>
      <c r="U6" s="19"/>
    </row>
    <row r="7" spans="1:21" s="18" customFormat="1" ht="69" customHeight="1" thickBot="1" x14ac:dyDescent="0.25">
      <c r="A7" s="2"/>
      <c r="B7" s="284"/>
      <c r="C7" s="287"/>
      <c r="D7" s="280"/>
      <c r="E7" s="20" t="s">
        <v>25</v>
      </c>
      <c r="F7" s="20" t="s">
        <v>26</v>
      </c>
      <c r="G7" s="16">
        <v>400</v>
      </c>
      <c r="H7" s="16">
        <v>150</v>
      </c>
      <c r="I7" s="16">
        <v>100</v>
      </c>
      <c r="J7" s="16">
        <v>100</v>
      </c>
      <c r="K7" s="16">
        <v>50</v>
      </c>
      <c r="L7" s="129">
        <v>254</v>
      </c>
      <c r="M7" s="27">
        <v>0</v>
      </c>
      <c r="N7" s="16"/>
      <c r="O7" s="17"/>
      <c r="P7" s="177">
        <f t="shared" si="0"/>
        <v>1</v>
      </c>
      <c r="Q7" s="13">
        <f t="shared" si="0"/>
        <v>0</v>
      </c>
      <c r="R7" s="177">
        <f t="shared" si="1"/>
        <v>0.63500000000000001</v>
      </c>
      <c r="S7" s="2"/>
      <c r="U7" s="19"/>
    </row>
    <row r="8" spans="1:21" s="18" customFormat="1" ht="49.5" customHeight="1" thickBot="1" x14ac:dyDescent="0.25">
      <c r="A8" s="2"/>
      <c r="B8" s="284"/>
      <c r="C8" s="287"/>
      <c r="D8" s="280"/>
      <c r="E8" s="20" t="s">
        <v>27</v>
      </c>
      <c r="F8" s="20" t="s">
        <v>28</v>
      </c>
      <c r="G8" s="16">
        <v>2000</v>
      </c>
      <c r="H8" s="16">
        <v>120</v>
      </c>
      <c r="I8" s="16">
        <v>380</v>
      </c>
      <c r="J8" s="16">
        <v>500</v>
      </c>
      <c r="K8" s="16">
        <v>1000</v>
      </c>
      <c r="L8" s="129">
        <v>120</v>
      </c>
      <c r="M8" s="27">
        <v>0</v>
      </c>
      <c r="N8" s="16"/>
      <c r="O8" s="17"/>
      <c r="P8" s="177">
        <f t="shared" si="0"/>
        <v>1</v>
      </c>
      <c r="Q8" s="13">
        <f t="shared" si="0"/>
        <v>0</v>
      </c>
      <c r="R8" s="177">
        <f t="shared" si="1"/>
        <v>0.06</v>
      </c>
      <c r="S8" s="2"/>
      <c r="U8" s="19"/>
    </row>
    <row r="9" spans="1:21" s="18" customFormat="1" ht="84" customHeight="1" thickBot="1" x14ac:dyDescent="0.25">
      <c r="A9" s="2"/>
      <c r="B9" s="284"/>
      <c r="C9" s="287"/>
      <c r="D9" s="280"/>
      <c r="E9" s="20" t="s">
        <v>29</v>
      </c>
      <c r="F9" s="20" t="s">
        <v>30</v>
      </c>
      <c r="G9" s="16">
        <v>1</v>
      </c>
      <c r="H9" s="73">
        <v>1</v>
      </c>
      <c r="I9" s="16">
        <v>0</v>
      </c>
      <c r="J9" s="16">
        <v>0</v>
      </c>
      <c r="K9" s="16">
        <v>0</v>
      </c>
      <c r="L9" s="135">
        <v>1</v>
      </c>
      <c r="M9" s="27">
        <v>0</v>
      </c>
      <c r="N9" s="16"/>
      <c r="O9" s="17"/>
      <c r="P9" s="177">
        <f t="shared" si="0"/>
        <v>1</v>
      </c>
      <c r="Q9" s="13" t="str">
        <f t="shared" si="0"/>
        <v>-</v>
      </c>
      <c r="R9" s="177">
        <f t="shared" si="1"/>
        <v>1</v>
      </c>
      <c r="S9" s="2"/>
      <c r="U9" s="19"/>
    </row>
    <row r="10" spans="1:21" s="18" customFormat="1" ht="72" customHeight="1" thickBot="1" x14ac:dyDescent="0.25">
      <c r="A10" s="2"/>
      <c r="B10" s="284"/>
      <c r="C10" s="287"/>
      <c r="D10" s="280"/>
      <c r="E10" s="20" t="s">
        <v>31</v>
      </c>
      <c r="F10" s="20" t="s">
        <v>32</v>
      </c>
      <c r="G10" s="16">
        <v>1</v>
      </c>
      <c r="H10" s="73">
        <v>0.25</v>
      </c>
      <c r="I10" s="73">
        <v>0.25</v>
      </c>
      <c r="J10" s="73">
        <v>0.25</v>
      </c>
      <c r="K10" s="73">
        <v>0.25</v>
      </c>
      <c r="L10" s="129">
        <v>0</v>
      </c>
      <c r="M10" s="27">
        <v>0</v>
      </c>
      <c r="N10" s="16"/>
      <c r="O10" s="17"/>
      <c r="P10" s="177">
        <f t="shared" si="0"/>
        <v>0</v>
      </c>
      <c r="Q10" s="13">
        <f t="shared" si="0"/>
        <v>0</v>
      </c>
      <c r="R10" s="177">
        <f t="shared" si="1"/>
        <v>0</v>
      </c>
      <c r="S10" s="2"/>
      <c r="U10" s="19"/>
    </row>
    <row r="11" spans="1:21" s="18" customFormat="1" ht="78" customHeight="1" thickBot="1" x14ac:dyDescent="0.25">
      <c r="A11" s="2"/>
      <c r="B11" s="285"/>
      <c r="C11" s="288"/>
      <c r="D11" s="281"/>
      <c r="E11" s="20" t="s">
        <v>33</v>
      </c>
      <c r="F11" s="20" t="s">
        <v>34</v>
      </c>
      <c r="G11" s="21">
        <v>500</v>
      </c>
      <c r="H11" s="21">
        <v>150</v>
      </c>
      <c r="I11" s="21">
        <v>125</v>
      </c>
      <c r="J11" s="21">
        <v>125</v>
      </c>
      <c r="K11" s="21">
        <v>100</v>
      </c>
      <c r="L11" s="130">
        <v>270</v>
      </c>
      <c r="M11" s="27">
        <v>0</v>
      </c>
      <c r="N11" s="21"/>
      <c r="O11" s="22"/>
      <c r="P11" s="177">
        <f t="shared" si="0"/>
        <v>1</v>
      </c>
      <c r="Q11" s="13">
        <f t="shared" si="0"/>
        <v>0</v>
      </c>
      <c r="R11" s="177">
        <f t="shared" si="1"/>
        <v>0.54</v>
      </c>
      <c r="S11" s="2"/>
      <c r="U11" s="19"/>
    </row>
    <row r="12" spans="1:21" ht="69" customHeight="1" thickBot="1" x14ac:dyDescent="0.25">
      <c r="B12" s="272" t="s">
        <v>42</v>
      </c>
      <c r="C12" s="272" t="s">
        <v>43</v>
      </c>
      <c r="D12" s="274" t="s">
        <v>41</v>
      </c>
      <c r="E12" s="33" t="s">
        <v>15</v>
      </c>
      <c r="F12" s="47"/>
      <c r="G12" s="276" t="s">
        <v>16</v>
      </c>
      <c r="H12" s="38" t="s">
        <v>44</v>
      </c>
      <c r="I12" s="33" t="s">
        <v>45</v>
      </c>
      <c r="J12" s="34" t="s">
        <v>46</v>
      </c>
      <c r="K12" s="34" t="s">
        <v>40</v>
      </c>
      <c r="L12" s="65" t="s">
        <v>37</v>
      </c>
      <c r="M12" s="33" t="s">
        <v>38</v>
      </c>
      <c r="N12" s="34" t="s">
        <v>39</v>
      </c>
      <c r="O12" s="34" t="s">
        <v>40</v>
      </c>
      <c r="P12" s="174" t="s">
        <v>17</v>
      </c>
      <c r="Q12" s="35" t="s">
        <v>1361</v>
      </c>
      <c r="R12" s="180" t="s">
        <v>12</v>
      </c>
    </row>
    <row r="13" spans="1:21" ht="33.75" customHeight="1" thickBot="1" x14ac:dyDescent="0.25">
      <c r="B13" s="273"/>
      <c r="C13" s="273"/>
      <c r="D13" s="275"/>
      <c r="E13" s="37">
        <f>COUNTA(E4:E11)</f>
        <v>8</v>
      </c>
      <c r="F13" s="48"/>
      <c r="G13" s="276"/>
      <c r="H13" s="178">
        <f t="shared" ref="H13:O13" si="2">COUNTIF(H4:H11,"&gt;0")</f>
        <v>6</v>
      </c>
      <c r="I13" s="178">
        <f t="shared" si="2"/>
        <v>7</v>
      </c>
      <c r="J13" s="178">
        <f t="shared" si="2"/>
        <v>5</v>
      </c>
      <c r="K13" s="178">
        <f t="shared" si="2"/>
        <v>4</v>
      </c>
      <c r="L13" s="179">
        <f t="shared" si="2"/>
        <v>5</v>
      </c>
      <c r="M13" s="178">
        <f t="shared" si="2"/>
        <v>0</v>
      </c>
      <c r="N13" s="178">
        <f t="shared" si="2"/>
        <v>0</v>
      </c>
      <c r="O13" s="178">
        <f t="shared" si="2"/>
        <v>0</v>
      </c>
      <c r="P13" s="181">
        <f>AVERAGE(P4:P11)</f>
        <v>0.83333333333333337</v>
      </c>
      <c r="Q13" s="40">
        <f>AVERAGE(Q4:Q11)</f>
        <v>0</v>
      </c>
      <c r="R13" s="181">
        <f>AVERAGE(R4:R11)</f>
        <v>0.40437500000000004</v>
      </c>
    </row>
    <row r="14" spans="1:21" ht="60" customHeight="1" thickBot="1" x14ac:dyDescent="0.3">
      <c r="B14" s="289" t="s">
        <v>1267</v>
      </c>
      <c r="C14" s="290"/>
      <c r="D14" s="291"/>
      <c r="E14" s="289" t="s">
        <v>1269</v>
      </c>
      <c r="F14" s="291"/>
      <c r="G14" s="289" t="s">
        <v>1271</v>
      </c>
      <c r="H14" s="290"/>
      <c r="I14" s="291"/>
      <c r="J14" s="203" t="s">
        <v>1273</v>
      </c>
      <c r="K14" s="204" t="s">
        <v>1274</v>
      </c>
      <c r="L14" s="204" t="s">
        <v>1275</v>
      </c>
      <c r="M14" s="204"/>
      <c r="N14" s="204"/>
      <c r="O14" s="204"/>
      <c r="P14" s="204" t="s">
        <v>1276</v>
      </c>
      <c r="Q14" s="205" t="s">
        <v>1277</v>
      </c>
      <c r="R14" s="2"/>
    </row>
    <row r="15" spans="1:21" ht="39.75" customHeight="1" thickBot="1" x14ac:dyDescent="0.25">
      <c r="B15" s="292" t="s">
        <v>1268</v>
      </c>
      <c r="C15" s="293"/>
      <c r="D15" s="294"/>
      <c r="E15" s="292" t="s">
        <v>1270</v>
      </c>
      <c r="F15" s="294"/>
      <c r="G15" s="295" t="s">
        <v>1272</v>
      </c>
      <c r="H15" s="296"/>
      <c r="I15" s="297"/>
      <c r="J15" s="185"/>
      <c r="K15" s="186"/>
      <c r="L15" s="187"/>
      <c r="M15" s="188"/>
      <c r="N15" s="188"/>
      <c r="O15" s="188"/>
      <c r="P15" s="189"/>
      <c r="Q15" s="190"/>
      <c r="R15" s="2"/>
    </row>
    <row r="16" spans="1:21" ht="12" customHeight="1" x14ac:dyDescent="0.2"/>
    <row r="17" ht="55.5" customHeight="1" x14ac:dyDescent="0.2"/>
  </sheetData>
  <sheetProtection formatCells="0" formatColumns="0" formatRows="0"/>
  <mergeCells count="14">
    <mergeCell ref="B14:D14"/>
    <mergeCell ref="E14:F14"/>
    <mergeCell ref="B15:D15"/>
    <mergeCell ref="E15:F15"/>
    <mergeCell ref="G14:I14"/>
    <mergeCell ref="G15:I15"/>
    <mergeCell ref="B1:Q1"/>
    <mergeCell ref="B12:B13"/>
    <mergeCell ref="D12:D13"/>
    <mergeCell ref="G12:G13"/>
    <mergeCell ref="D4:D11"/>
    <mergeCell ref="C12:C13"/>
    <mergeCell ref="B4:B11"/>
    <mergeCell ref="C4:C11"/>
  </mergeCells>
  <conditionalFormatting sqref="P4:P11">
    <cfRule type="cellIs" dxfId="779" priority="30" operator="equal">
      <formula>"-"</formula>
    </cfRule>
    <cfRule type="cellIs" dxfId="778" priority="31" operator="lessThan">
      <formula>0.5</formula>
    </cfRule>
    <cfRule type="cellIs" dxfId="777" priority="32" operator="between">
      <formula>0.5</formula>
      <formula>0.75</formula>
    </cfRule>
    <cfRule type="cellIs" dxfId="776" priority="33" operator="between">
      <formula>0.75</formula>
      <formula>1</formula>
    </cfRule>
  </conditionalFormatting>
  <conditionalFormatting sqref="P4:P11 R4:R11">
    <cfRule type="cellIs" dxfId="775" priority="29" operator="equal">
      <formula>0</formula>
    </cfRule>
  </conditionalFormatting>
  <conditionalFormatting sqref="Q4:Q11">
    <cfRule type="cellIs" dxfId="774" priority="25" operator="equal">
      <formula>"-"</formula>
    </cfRule>
    <cfRule type="cellIs" dxfId="773" priority="26" operator="between">
      <formula>0.9</formula>
      <formula>1</formula>
    </cfRule>
    <cfRule type="cellIs" dxfId="772" priority="27" operator="between">
      <formula>0.7</formula>
      <formula>0.899</formula>
    </cfRule>
    <cfRule type="cellIs" dxfId="771" priority="28" operator="between">
      <formula>0</formula>
      <formula>0.699</formula>
    </cfRule>
  </conditionalFormatting>
  <conditionalFormatting sqref="Q4:Q11">
    <cfRule type="cellIs" dxfId="770" priority="21" operator="equal">
      <formula>"-"</formula>
    </cfRule>
    <cfRule type="cellIs" dxfId="769" priority="22" operator="lessThan">
      <formula>0.699</formula>
    </cfRule>
    <cfRule type="cellIs" dxfId="768" priority="23" operator="between">
      <formula>0.7</formula>
      <formula>0.8999</formula>
    </cfRule>
    <cfRule type="cellIs" dxfId="767" priority="24" operator="between">
      <formula>0.9</formula>
      <formula>1</formula>
    </cfRule>
  </conditionalFormatting>
  <conditionalFormatting sqref="Q4:Q11">
    <cfRule type="cellIs" dxfId="766" priority="17" operator="equal">
      <formula>"-"</formula>
    </cfRule>
    <cfRule type="cellIs" dxfId="765" priority="18" operator="lessThan">
      <formula>0.69999</formula>
    </cfRule>
    <cfRule type="cellIs" dxfId="764" priority="19" operator="between">
      <formula>0.7</formula>
      <formula>0.8999</formula>
    </cfRule>
    <cfRule type="cellIs" dxfId="763" priority="20" operator="between">
      <formula>0.9</formula>
      <formula>1</formula>
    </cfRule>
  </conditionalFormatting>
  <conditionalFormatting sqref="Q4:Q11">
    <cfRule type="cellIs" dxfId="762" priority="13" operator="equal">
      <formula>"-"</formula>
    </cfRule>
    <cfRule type="cellIs" dxfId="761" priority="14" operator="between">
      <formula>0.9</formula>
      <formula>1</formula>
    </cfRule>
    <cfRule type="cellIs" dxfId="760" priority="15" operator="between">
      <formula>0.7</formula>
      <formula>0.899</formula>
    </cfRule>
    <cfRule type="cellIs" dxfId="759" priority="16" operator="lessThan">
      <formula>0.699</formula>
    </cfRule>
  </conditionalFormatting>
  <conditionalFormatting sqref="Q4:Q11">
    <cfRule type="cellIs" dxfId="758" priority="9" operator="equal">
      <formula>"-"</formula>
    </cfRule>
    <cfRule type="cellIs" dxfId="757" priority="10" operator="lessThan">
      <formula>0.699</formula>
    </cfRule>
    <cfRule type="cellIs" dxfId="756" priority="11" operator="between">
      <formula>0.9</formula>
      <formula>1</formula>
    </cfRule>
    <cfRule type="cellIs" dxfId="755" priority="12" operator="between">
      <formula>0.7</formula>
      <formula>"89.99%"</formula>
    </cfRule>
  </conditionalFormatting>
  <conditionalFormatting sqref="Q4:Q11">
    <cfRule type="cellIs" dxfId="754" priority="5" operator="equal">
      <formula>"-"</formula>
    </cfRule>
    <cfRule type="cellIs" dxfId="753" priority="6" operator="lessThan">
      <formula>0.699</formula>
    </cfRule>
    <cfRule type="cellIs" dxfId="752" priority="7" operator="between">
      <formula>0.7</formula>
      <formula>0.899</formula>
    </cfRule>
    <cfRule type="cellIs" dxfId="751" priority="8" operator="between">
      <formula>0.9</formula>
      <formula>1</formula>
    </cfRule>
  </conditionalFormatting>
  <conditionalFormatting sqref="Q4:Q11">
    <cfRule type="cellIs" dxfId="750" priority="1" operator="equal">
      <formula>"-"</formula>
    </cfRule>
    <cfRule type="cellIs" dxfId="749" priority="2" operator="lessThan">
      <formula>0.699</formula>
    </cfRule>
    <cfRule type="cellIs" dxfId="748" priority="3" operator="between">
      <formula>0.7</formula>
      <formula>0.9166666</formula>
    </cfRule>
    <cfRule type="cellIs" dxfId="747"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7"/>
  <sheetViews>
    <sheetView topLeftCell="F17" zoomScale="70" zoomScaleNormal="70" zoomScaleSheetLayoutView="50" workbookViewId="0">
      <selection activeCell="Q23" sqref="Q23"/>
    </sheetView>
  </sheetViews>
  <sheetFormatPr baseColWidth="10" defaultColWidth="11.42578125" defaultRowHeight="15" x14ac:dyDescent="0.2"/>
  <cols>
    <col min="1" max="1" width="2.85546875" style="1" customWidth="1"/>
    <col min="2" max="2" width="27.7109375" style="1" customWidth="1"/>
    <col min="3" max="3" width="19.140625" style="1" customWidth="1"/>
    <col min="4" max="4" width="27.7109375" style="1" customWidth="1"/>
    <col min="5" max="5" width="43.42578125" style="1" customWidth="1"/>
    <col min="6" max="6" width="30.42578125" style="1" customWidth="1"/>
    <col min="7" max="7" width="20.5703125" style="1" customWidth="1"/>
    <col min="8" max="8" width="20.42578125" style="1" customWidth="1"/>
    <col min="9" max="9" width="19.140625" style="1" customWidth="1"/>
    <col min="10" max="10" width="20" style="1" customWidth="1"/>
    <col min="11" max="11" width="19.42578125" style="1" customWidth="1"/>
    <col min="12" max="12" width="18.42578125" style="67" customWidth="1"/>
    <col min="13" max="13" width="14.140625" style="1" customWidth="1"/>
    <col min="14" max="14" width="0.85546875" style="1" customWidth="1"/>
    <col min="15" max="15" width="0.42578125" style="1" customWidth="1"/>
    <col min="16" max="16" width="15.7109375" style="1" customWidth="1"/>
    <col min="17" max="17" width="19.85546875" style="1" customWidth="1"/>
    <col min="18" max="18" width="15.5703125" style="1" customWidth="1"/>
    <col min="19" max="19" width="11.42578125" style="1" customWidth="1"/>
    <col min="20" max="16384" width="11.42578125" style="1"/>
  </cols>
  <sheetData>
    <row r="1" spans="1:21" ht="42" customHeight="1" x14ac:dyDescent="0.2">
      <c r="B1" s="278" t="s">
        <v>48</v>
      </c>
      <c r="C1" s="278"/>
      <c r="D1" s="278"/>
      <c r="E1" s="278"/>
      <c r="F1" s="278"/>
      <c r="G1" s="278"/>
      <c r="H1" s="278"/>
      <c r="I1" s="278"/>
      <c r="J1" s="278"/>
      <c r="K1" s="278"/>
      <c r="L1" s="278"/>
      <c r="M1" s="278"/>
      <c r="N1" s="278"/>
      <c r="O1" s="278"/>
      <c r="P1" s="278"/>
      <c r="Q1" s="278"/>
    </row>
    <row r="2" spans="1:21" ht="16.5" thickBot="1" x14ac:dyDescent="0.25">
      <c r="D2" s="2"/>
      <c r="E2" s="3"/>
      <c r="F2" s="3"/>
      <c r="G2" s="3"/>
      <c r="H2" s="3"/>
      <c r="I2" s="3"/>
      <c r="J2" s="3"/>
      <c r="K2" s="3"/>
      <c r="L2" s="202"/>
      <c r="M2" s="3"/>
      <c r="N2" s="3"/>
      <c r="O2" s="3"/>
      <c r="P2" s="3"/>
      <c r="Q2" s="3"/>
    </row>
    <row r="3" spans="1:21" ht="54" customHeight="1"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45.75" thickBot="1" x14ac:dyDescent="0.25">
      <c r="A4" s="2"/>
      <c r="B4" s="301" t="s">
        <v>1316</v>
      </c>
      <c r="C4" s="298" t="s">
        <v>1351</v>
      </c>
      <c r="D4" s="279" t="s">
        <v>85</v>
      </c>
      <c r="E4" s="45" t="s">
        <v>49</v>
      </c>
      <c r="F4" s="45" t="s">
        <v>50</v>
      </c>
      <c r="G4" s="10">
        <v>4</v>
      </c>
      <c r="H4" s="10">
        <v>1</v>
      </c>
      <c r="I4" s="10">
        <v>1</v>
      </c>
      <c r="J4" s="10">
        <v>1</v>
      </c>
      <c r="K4" s="10">
        <v>1</v>
      </c>
      <c r="L4" s="62">
        <v>1</v>
      </c>
      <c r="M4" s="10">
        <v>0.7</v>
      </c>
      <c r="N4" s="11"/>
      <c r="O4" s="12"/>
      <c r="P4" s="177">
        <f t="shared" ref="P4:Q21" si="0">IF(H4=0,"-",IF((L4/H4)&lt;=1,(L4/H4),1))</f>
        <v>1</v>
      </c>
      <c r="Q4" s="13">
        <f t="shared" si="0"/>
        <v>0.7</v>
      </c>
      <c r="R4" s="177">
        <f>IF(((L4+M4+N4+O4)/(G4))&lt;=1,((L4+M4+N4+O4)/(G4)),1)</f>
        <v>0.42499999999999999</v>
      </c>
      <c r="S4" s="2"/>
      <c r="U4" s="15"/>
    </row>
    <row r="5" spans="1:21" s="18" customFormat="1" ht="45.75" thickBot="1" x14ac:dyDescent="0.25">
      <c r="A5" s="2"/>
      <c r="B5" s="302"/>
      <c r="C5" s="299"/>
      <c r="D5" s="280"/>
      <c r="E5" s="20" t="s">
        <v>51</v>
      </c>
      <c r="F5" s="20" t="s">
        <v>52</v>
      </c>
      <c r="G5" s="16">
        <v>4</v>
      </c>
      <c r="H5" s="16">
        <v>1</v>
      </c>
      <c r="I5" s="16">
        <v>1</v>
      </c>
      <c r="J5" s="16">
        <v>2</v>
      </c>
      <c r="K5" s="16">
        <v>0</v>
      </c>
      <c r="L5" s="63">
        <v>7</v>
      </c>
      <c r="M5" s="16">
        <v>7</v>
      </c>
      <c r="N5" s="16"/>
      <c r="O5" s="17"/>
      <c r="P5" s="177">
        <f t="shared" si="0"/>
        <v>1</v>
      </c>
      <c r="Q5" s="13">
        <f t="shared" si="0"/>
        <v>1</v>
      </c>
      <c r="R5" s="177">
        <f t="shared" ref="R5:R21" si="1">IF(((L5+M5+N5+O5)/(G5))&lt;=1,((L5+M5+N5+O5)/(G5)),1)</f>
        <v>1</v>
      </c>
      <c r="S5" s="2"/>
      <c r="U5" s="19"/>
    </row>
    <row r="6" spans="1:21" s="18" customFormat="1" ht="60.75" thickBot="1" x14ac:dyDescent="0.25">
      <c r="A6" s="2"/>
      <c r="B6" s="302"/>
      <c r="C6" s="299"/>
      <c r="D6" s="280"/>
      <c r="E6" s="20" t="s">
        <v>53</v>
      </c>
      <c r="F6" s="20" t="s">
        <v>54</v>
      </c>
      <c r="G6" s="16">
        <v>25</v>
      </c>
      <c r="H6" s="16">
        <v>5</v>
      </c>
      <c r="I6" s="16">
        <v>6</v>
      </c>
      <c r="J6" s="16">
        <v>7</v>
      </c>
      <c r="K6" s="16">
        <v>7</v>
      </c>
      <c r="L6" s="63">
        <v>30</v>
      </c>
      <c r="M6" s="16">
        <v>0</v>
      </c>
      <c r="N6" s="16"/>
      <c r="O6" s="17"/>
      <c r="P6" s="177">
        <f t="shared" si="0"/>
        <v>1</v>
      </c>
      <c r="Q6" s="13">
        <f t="shared" si="0"/>
        <v>0</v>
      </c>
      <c r="R6" s="177">
        <f t="shared" si="1"/>
        <v>1</v>
      </c>
      <c r="S6" s="2"/>
      <c r="U6" s="19"/>
    </row>
    <row r="7" spans="1:21" s="18" customFormat="1" ht="60.75" thickBot="1" x14ac:dyDescent="0.25">
      <c r="A7" s="2"/>
      <c r="B7" s="302"/>
      <c r="C7" s="299"/>
      <c r="D7" s="280"/>
      <c r="E7" s="20" t="s">
        <v>55</v>
      </c>
      <c r="F7" s="20" t="s">
        <v>56</v>
      </c>
      <c r="G7" s="16">
        <v>70</v>
      </c>
      <c r="H7" s="125">
        <v>16</v>
      </c>
      <c r="I7" s="16">
        <v>18</v>
      </c>
      <c r="J7" s="16">
        <v>18</v>
      </c>
      <c r="K7" s="16">
        <v>18</v>
      </c>
      <c r="L7" s="63">
        <v>50</v>
      </c>
      <c r="M7" s="16">
        <v>0</v>
      </c>
      <c r="N7" s="16"/>
      <c r="O7" s="17"/>
      <c r="P7" s="177">
        <f t="shared" si="0"/>
        <v>1</v>
      </c>
      <c r="Q7" s="13">
        <f t="shared" si="0"/>
        <v>0</v>
      </c>
      <c r="R7" s="177">
        <f t="shared" si="1"/>
        <v>0.7142857142857143</v>
      </c>
      <c r="S7" s="2"/>
      <c r="U7" s="19"/>
    </row>
    <row r="8" spans="1:21" s="18" customFormat="1" ht="45.75" thickBot="1" x14ac:dyDescent="0.25">
      <c r="A8" s="2"/>
      <c r="B8" s="302"/>
      <c r="C8" s="299"/>
      <c r="D8" s="280"/>
      <c r="E8" s="20" t="s">
        <v>57</v>
      </c>
      <c r="F8" s="20" t="s">
        <v>58</v>
      </c>
      <c r="G8" s="16">
        <v>30</v>
      </c>
      <c r="H8" s="16">
        <v>7</v>
      </c>
      <c r="I8" s="16">
        <v>9</v>
      </c>
      <c r="J8" s="16">
        <v>7</v>
      </c>
      <c r="K8" s="16">
        <v>7</v>
      </c>
      <c r="L8" s="63">
        <v>35</v>
      </c>
      <c r="M8" s="27">
        <v>5</v>
      </c>
      <c r="N8" s="16"/>
      <c r="O8" s="17"/>
      <c r="P8" s="177">
        <f t="shared" si="0"/>
        <v>1</v>
      </c>
      <c r="Q8" s="13">
        <f t="shared" si="0"/>
        <v>0.55555555555555558</v>
      </c>
      <c r="R8" s="177">
        <f t="shared" si="1"/>
        <v>1</v>
      </c>
      <c r="S8" s="2"/>
      <c r="U8" s="19"/>
    </row>
    <row r="9" spans="1:21" s="18" customFormat="1" ht="45.75" thickBot="1" x14ac:dyDescent="0.25">
      <c r="A9" s="2"/>
      <c r="B9" s="302"/>
      <c r="C9" s="299"/>
      <c r="D9" s="280"/>
      <c r="E9" s="20" t="s">
        <v>59</v>
      </c>
      <c r="F9" s="20" t="s">
        <v>60</v>
      </c>
      <c r="G9" s="16">
        <v>1</v>
      </c>
      <c r="H9" s="16">
        <v>0</v>
      </c>
      <c r="I9" s="16">
        <v>0</v>
      </c>
      <c r="J9" s="16">
        <v>1</v>
      </c>
      <c r="K9" s="16">
        <v>0</v>
      </c>
      <c r="L9" s="63">
        <v>0</v>
      </c>
      <c r="M9" s="16">
        <v>0</v>
      </c>
      <c r="N9" s="16"/>
      <c r="O9" s="17"/>
      <c r="P9" s="177" t="str">
        <f t="shared" si="0"/>
        <v>-</v>
      </c>
      <c r="Q9" s="13" t="str">
        <f t="shared" si="0"/>
        <v>-</v>
      </c>
      <c r="R9" s="177">
        <f t="shared" si="1"/>
        <v>0</v>
      </c>
      <c r="S9" s="2"/>
      <c r="U9" s="19"/>
    </row>
    <row r="10" spans="1:21" s="18" customFormat="1" ht="75.75" thickBot="1" x14ac:dyDescent="0.25">
      <c r="A10" s="2"/>
      <c r="B10" s="302"/>
      <c r="C10" s="299"/>
      <c r="D10" s="280"/>
      <c r="E10" s="20" t="s">
        <v>61</v>
      </c>
      <c r="F10" s="20" t="s">
        <v>62</v>
      </c>
      <c r="G10" s="16">
        <v>4</v>
      </c>
      <c r="H10" s="16">
        <v>2</v>
      </c>
      <c r="I10" s="16">
        <v>1</v>
      </c>
      <c r="J10" s="16">
        <v>1</v>
      </c>
      <c r="K10" s="16">
        <v>0</v>
      </c>
      <c r="L10" s="63">
        <v>2</v>
      </c>
      <c r="M10" s="16">
        <v>34</v>
      </c>
      <c r="N10" s="16"/>
      <c r="O10" s="17"/>
      <c r="P10" s="177">
        <f t="shared" si="0"/>
        <v>1</v>
      </c>
      <c r="Q10" s="13">
        <f t="shared" si="0"/>
        <v>1</v>
      </c>
      <c r="R10" s="177">
        <f t="shared" si="1"/>
        <v>1</v>
      </c>
      <c r="S10" s="2"/>
      <c r="U10" s="19"/>
    </row>
    <row r="11" spans="1:21" s="18" customFormat="1" ht="55.5" customHeight="1" thickBot="1" x14ac:dyDescent="0.25">
      <c r="A11" s="2"/>
      <c r="B11" s="302"/>
      <c r="C11" s="299"/>
      <c r="D11" s="280"/>
      <c r="E11" s="20" t="s">
        <v>63</v>
      </c>
      <c r="F11" s="20" t="s">
        <v>64</v>
      </c>
      <c r="G11" s="21">
        <v>1</v>
      </c>
      <c r="H11" s="21">
        <v>1</v>
      </c>
      <c r="I11" s="21">
        <v>1</v>
      </c>
      <c r="J11" s="21">
        <v>0</v>
      </c>
      <c r="K11" s="21">
        <v>0</v>
      </c>
      <c r="L11" s="64">
        <v>1</v>
      </c>
      <c r="M11" s="21">
        <v>1</v>
      </c>
      <c r="N11" s="21"/>
      <c r="O11" s="22"/>
      <c r="P11" s="177">
        <f t="shared" si="0"/>
        <v>1</v>
      </c>
      <c r="Q11" s="13">
        <f t="shared" si="0"/>
        <v>1</v>
      </c>
      <c r="R11" s="177">
        <f t="shared" si="1"/>
        <v>1</v>
      </c>
      <c r="S11" s="2"/>
      <c r="U11" s="19"/>
    </row>
    <row r="12" spans="1:21" ht="60.75" thickBot="1" x14ac:dyDescent="0.25">
      <c r="A12" s="2"/>
      <c r="B12" s="302"/>
      <c r="C12" s="299"/>
      <c r="D12" s="280"/>
      <c r="E12" s="20" t="s">
        <v>65</v>
      </c>
      <c r="F12" s="20" t="s">
        <v>66</v>
      </c>
      <c r="G12" s="16">
        <v>1</v>
      </c>
      <c r="H12" s="16">
        <v>1</v>
      </c>
      <c r="I12" s="16">
        <v>1</v>
      </c>
      <c r="J12" s="16">
        <v>0</v>
      </c>
      <c r="K12" s="16">
        <v>0</v>
      </c>
      <c r="L12" s="68">
        <v>1</v>
      </c>
      <c r="M12" s="16">
        <v>1</v>
      </c>
      <c r="N12" s="16"/>
      <c r="O12" s="23"/>
      <c r="P12" s="177">
        <f t="shared" si="0"/>
        <v>1</v>
      </c>
      <c r="Q12" s="13">
        <f t="shared" si="0"/>
        <v>1</v>
      </c>
      <c r="R12" s="177">
        <f t="shared" si="1"/>
        <v>1</v>
      </c>
      <c r="S12" s="2"/>
      <c r="U12" s="15"/>
    </row>
    <row r="13" spans="1:21" ht="75.75" thickBot="1" x14ac:dyDescent="0.25">
      <c r="B13" s="302"/>
      <c r="C13" s="299"/>
      <c r="D13" s="281"/>
      <c r="E13" s="20" t="s">
        <v>67</v>
      </c>
      <c r="F13" s="20" t="s">
        <v>68</v>
      </c>
      <c r="G13" s="21">
        <v>15</v>
      </c>
      <c r="H13" s="21">
        <v>7</v>
      </c>
      <c r="I13" s="21">
        <v>12</v>
      </c>
      <c r="J13" s="21">
        <v>10</v>
      </c>
      <c r="K13" s="21">
        <v>0</v>
      </c>
      <c r="L13" s="64">
        <v>9</v>
      </c>
      <c r="M13" s="21">
        <v>2</v>
      </c>
      <c r="N13" s="21"/>
      <c r="O13" s="22"/>
      <c r="P13" s="177">
        <f t="shared" si="0"/>
        <v>1</v>
      </c>
      <c r="Q13" s="13">
        <f t="shared" si="0"/>
        <v>0.16666666666666666</v>
      </c>
      <c r="R13" s="177">
        <f t="shared" si="1"/>
        <v>0.73333333333333328</v>
      </c>
      <c r="S13" s="2"/>
      <c r="U13" s="15"/>
    </row>
    <row r="14" spans="1:21" ht="120.75" thickBot="1" x14ac:dyDescent="0.25">
      <c r="B14" s="302"/>
      <c r="C14" s="299"/>
      <c r="D14" s="44" t="s">
        <v>86</v>
      </c>
      <c r="E14" s="20" t="s">
        <v>69</v>
      </c>
      <c r="F14" s="20" t="s">
        <v>70</v>
      </c>
      <c r="G14" s="21">
        <v>4</v>
      </c>
      <c r="H14" s="21">
        <v>1</v>
      </c>
      <c r="I14" s="21">
        <v>2</v>
      </c>
      <c r="J14" s="21">
        <v>1</v>
      </c>
      <c r="K14" s="21">
        <v>1</v>
      </c>
      <c r="L14" s="64">
        <v>1</v>
      </c>
      <c r="M14" s="21">
        <v>0</v>
      </c>
      <c r="N14" s="21"/>
      <c r="O14" s="22"/>
      <c r="P14" s="177">
        <f t="shared" si="0"/>
        <v>1</v>
      </c>
      <c r="Q14" s="13">
        <f t="shared" si="0"/>
        <v>0</v>
      </c>
      <c r="R14" s="177">
        <f t="shared" si="1"/>
        <v>0.25</v>
      </c>
      <c r="U14" s="15"/>
    </row>
    <row r="15" spans="1:21" ht="75.75" thickBot="1" x14ac:dyDescent="0.25">
      <c r="B15" s="302"/>
      <c r="C15" s="299"/>
      <c r="D15" s="44" t="s">
        <v>87</v>
      </c>
      <c r="E15" s="20" t="s">
        <v>71</v>
      </c>
      <c r="F15" s="20" t="s">
        <v>72</v>
      </c>
      <c r="G15" s="21">
        <v>4</v>
      </c>
      <c r="H15" s="21">
        <v>2</v>
      </c>
      <c r="I15" s="21">
        <v>1</v>
      </c>
      <c r="J15" s="21">
        <v>1</v>
      </c>
      <c r="K15" s="21">
        <v>0</v>
      </c>
      <c r="L15" s="64">
        <v>2</v>
      </c>
      <c r="M15" s="21">
        <v>1</v>
      </c>
      <c r="N15" s="21"/>
      <c r="O15" s="22"/>
      <c r="P15" s="177">
        <f t="shared" si="0"/>
        <v>1</v>
      </c>
      <c r="Q15" s="13">
        <f t="shared" si="0"/>
        <v>1</v>
      </c>
      <c r="R15" s="177">
        <f t="shared" si="1"/>
        <v>0.75</v>
      </c>
      <c r="U15" s="15"/>
    </row>
    <row r="16" spans="1:21" ht="66" customHeight="1" thickBot="1" x14ac:dyDescent="0.25">
      <c r="B16" s="302"/>
      <c r="C16" s="299"/>
      <c r="D16" s="282" t="s">
        <v>88</v>
      </c>
      <c r="E16" s="20" t="s">
        <v>73</v>
      </c>
      <c r="F16" s="20" t="s">
        <v>74</v>
      </c>
      <c r="G16" s="21">
        <v>63</v>
      </c>
      <c r="H16" s="21">
        <v>15</v>
      </c>
      <c r="I16" s="21">
        <v>17</v>
      </c>
      <c r="J16" s="21">
        <v>16</v>
      </c>
      <c r="K16" s="21">
        <v>15</v>
      </c>
      <c r="L16" s="64">
        <v>25</v>
      </c>
      <c r="M16" s="21">
        <v>1</v>
      </c>
      <c r="N16" s="21"/>
      <c r="O16" s="22"/>
      <c r="P16" s="177">
        <f t="shared" si="0"/>
        <v>1</v>
      </c>
      <c r="Q16" s="13">
        <f t="shared" si="0"/>
        <v>5.8823529411764705E-2</v>
      </c>
      <c r="R16" s="177">
        <f t="shared" si="1"/>
        <v>0.41269841269841268</v>
      </c>
      <c r="U16" s="15"/>
    </row>
    <row r="17" spans="2:21" ht="49.5" customHeight="1" thickBot="1" x14ac:dyDescent="0.25">
      <c r="B17" s="302"/>
      <c r="C17" s="299"/>
      <c r="D17" s="280"/>
      <c r="E17" s="20" t="s">
        <v>75</v>
      </c>
      <c r="F17" s="20" t="s">
        <v>76</v>
      </c>
      <c r="G17" s="21">
        <v>1</v>
      </c>
      <c r="H17" s="24">
        <v>0.25</v>
      </c>
      <c r="I17" s="24">
        <v>0.25</v>
      </c>
      <c r="J17" s="24">
        <v>0.25</v>
      </c>
      <c r="K17" s="24">
        <v>0.25</v>
      </c>
      <c r="L17" s="71">
        <v>0.25</v>
      </c>
      <c r="M17" s="21">
        <v>0</v>
      </c>
      <c r="N17" s="21"/>
      <c r="O17" s="22"/>
      <c r="P17" s="177">
        <f t="shared" si="0"/>
        <v>1</v>
      </c>
      <c r="Q17" s="13">
        <f t="shared" si="0"/>
        <v>0</v>
      </c>
      <c r="R17" s="177">
        <f t="shared" si="1"/>
        <v>0.25</v>
      </c>
      <c r="U17" s="15"/>
    </row>
    <row r="18" spans="2:21" ht="57" customHeight="1" thickBot="1" x14ac:dyDescent="0.25">
      <c r="B18" s="302"/>
      <c r="C18" s="299"/>
      <c r="D18" s="281"/>
      <c r="E18" s="20" t="s">
        <v>77</v>
      </c>
      <c r="F18" s="20" t="s">
        <v>78</v>
      </c>
      <c r="G18" s="21">
        <v>1</v>
      </c>
      <c r="H18" s="21">
        <v>0</v>
      </c>
      <c r="I18" s="21">
        <v>0</v>
      </c>
      <c r="J18" s="21">
        <v>0</v>
      </c>
      <c r="K18" s="21">
        <v>1</v>
      </c>
      <c r="L18" s="64">
        <v>0</v>
      </c>
      <c r="M18" s="21">
        <v>0</v>
      </c>
      <c r="N18" s="21"/>
      <c r="O18" s="22"/>
      <c r="P18" s="177" t="str">
        <f t="shared" si="0"/>
        <v>-</v>
      </c>
      <c r="Q18" s="13" t="str">
        <f t="shared" si="0"/>
        <v>-</v>
      </c>
      <c r="R18" s="177">
        <f t="shared" si="1"/>
        <v>0</v>
      </c>
      <c r="U18" s="15"/>
    </row>
    <row r="19" spans="2:21" ht="49.5" customHeight="1" thickBot="1" x14ac:dyDescent="0.25">
      <c r="B19" s="302"/>
      <c r="C19" s="299"/>
      <c r="D19" s="282" t="s">
        <v>89</v>
      </c>
      <c r="E19" s="20" t="s">
        <v>79</v>
      </c>
      <c r="F19" s="20" t="s">
        <v>80</v>
      </c>
      <c r="G19" s="24">
        <v>1</v>
      </c>
      <c r="H19" s="24">
        <v>0.25</v>
      </c>
      <c r="I19" s="24">
        <v>0.25</v>
      </c>
      <c r="J19" s="24">
        <v>0.25</v>
      </c>
      <c r="K19" s="24">
        <v>0.25</v>
      </c>
      <c r="L19" s="69">
        <v>0.25</v>
      </c>
      <c r="M19" s="21">
        <v>0.25</v>
      </c>
      <c r="N19" s="25"/>
      <c r="O19" s="26"/>
      <c r="P19" s="177">
        <f t="shared" si="0"/>
        <v>1</v>
      </c>
      <c r="Q19" s="13">
        <f t="shared" si="0"/>
        <v>1</v>
      </c>
      <c r="R19" s="177">
        <f t="shared" si="1"/>
        <v>0.5</v>
      </c>
      <c r="U19" s="15"/>
    </row>
    <row r="20" spans="2:21" ht="78" customHeight="1" thickBot="1" x14ac:dyDescent="0.25">
      <c r="B20" s="302"/>
      <c r="C20" s="299"/>
      <c r="D20" s="281"/>
      <c r="E20" s="20" t="s">
        <v>81</v>
      </c>
      <c r="F20" s="20" t="s">
        <v>82</v>
      </c>
      <c r="G20" s="21">
        <v>1</v>
      </c>
      <c r="H20" s="21">
        <v>1</v>
      </c>
      <c r="I20" s="21">
        <v>0</v>
      </c>
      <c r="J20" s="21">
        <v>0</v>
      </c>
      <c r="K20" s="21">
        <v>0</v>
      </c>
      <c r="L20" s="64">
        <v>0</v>
      </c>
      <c r="M20" s="21">
        <v>1</v>
      </c>
      <c r="N20" s="21"/>
      <c r="O20" s="22"/>
      <c r="P20" s="177">
        <f t="shared" si="0"/>
        <v>0</v>
      </c>
      <c r="Q20" s="13" t="str">
        <f t="shared" si="0"/>
        <v>-</v>
      </c>
      <c r="R20" s="177">
        <f t="shared" si="1"/>
        <v>1</v>
      </c>
      <c r="U20" s="15"/>
    </row>
    <row r="21" spans="2:21" ht="56.25" customHeight="1" thickBot="1" x14ac:dyDescent="0.25">
      <c r="B21" s="303"/>
      <c r="C21" s="300"/>
      <c r="D21" s="44" t="s">
        <v>90</v>
      </c>
      <c r="E21" s="20" t="s">
        <v>83</v>
      </c>
      <c r="F21" s="20" t="s">
        <v>84</v>
      </c>
      <c r="G21" s="21">
        <v>220</v>
      </c>
      <c r="H21" s="21">
        <v>7</v>
      </c>
      <c r="I21" s="21">
        <v>7</v>
      </c>
      <c r="J21" s="21">
        <v>7</v>
      </c>
      <c r="K21" s="21">
        <v>6</v>
      </c>
      <c r="L21" s="64">
        <v>24</v>
      </c>
      <c r="M21" s="21">
        <v>16</v>
      </c>
      <c r="N21" s="21"/>
      <c r="O21" s="22"/>
      <c r="P21" s="177">
        <f t="shared" si="0"/>
        <v>1</v>
      </c>
      <c r="Q21" s="13">
        <f t="shared" si="0"/>
        <v>1</v>
      </c>
      <c r="R21" s="177">
        <f t="shared" si="1"/>
        <v>0.18181818181818182</v>
      </c>
      <c r="U21" s="15"/>
    </row>
    <row r="22" spans="2:21" ht="69" customHeight="1" thickBot="1" x14ac:dyDescent="0.25">
      <c r="B22" s="272" t="s">
        <v>91</v>
      </c>
      <c r="C22" s="272" t="s">
        <v>92</v>
      </c>
      <c r="D22" s="274" t="s">
        <v>14</v>
      </c>
      <c r="E22" s="33" t="s">
        <v>15</v>
      </c>
      <c r="F22" s="47"/>
      <c r="G22" s="276" t="s">
        <v>16</v>
      </c>
      <c r="H22" s="38" t="s">
        <v>44</v>
      </c>
      <c r="I22" s="33" t="s">
        <v>45</v>
      </c>
      <c r="J22" s="34" t="s">
        <v>46</v>
      </c>
      <c r="K22" s="34" t="s">
        <v>40</v>
      </c>
      <c r="L22" s="65" t="s">
        <v>37</v>
      </c>
      <c r="M22" s="33" t="s">
        <v>38</v>
      </c>
      <c r="N22" s="34" t="s">
        <v>39</v>
      </c>
      <c r="O22" s="34" t="s">
        <v>40</v>
      </c>
      <c r="P22" s="161" t="s">
        <v>17</v>
      </c>
      <c r="Q22" s="35" t="s">
        <v>1361</v>
      </c>
      <c r="R22" s="192" t="s">
        <v>12</v>
      </c>
    </row>
    <row r="23" spans="2:21" ht="16.5" thickBot="1" x14ac:dyDescent="0.25">
      <c r="B23" s="273"/>
      <c r="C23" s="273"/>
      <c r="D23" s="275"/>
      <c r="E23" s="37">
        <f>COUNTA(E4:E21)</f>
        <v>18</v>
      </c>
      <c r="F23" s="48"/>
      <c r="G23" s="277"/>
      <c r="H23" s="39">
        <f t="shared" ref="H23:O23" si="2">COUNTIF(H4:H21,"&gt;0")</f>
        <v>16</v>
      </c>
      <c r="I23" s="39">
        <f t="shared" si="2"/>
        <v>15</v>
      </c>
      <c r="J23" s="39">
        <f t="shared" si="2"/>
        <v>14</v>
      </c>
      <c r="K23" s="39">
        <f t="shared" si="2"/>
        <v>10</v>
      </c>
      <c r="L23" s="66">
        <f t="shared" si="2"/>
        <v>15</v>
      </c>
      <c r="M23" s="248">
        <f t="shared" si="2"/>
        <v>12</v>
      </c>
      <c r="N23" s="39">
        <f t="shared" si="2"/>
        <v>0</v>
      </c>
      <c r="O23" s="39">
        <f t="shared" si="2"/>
        <v>0</v>
      </c>
      <c r="P23" s="40">
        <f>AVERAGE(P4:P21)</f>
        <v>0.9375</v>
      </c>
      <c r="Q23" s="40">
        <f>AVERAGE(Q4:Q21)</f>
        <v>0.56540305010893244</v>
      </c>
      <c r="R23" s="40">
        <f>AVERAGE(R4:R21)</f>
        <v>0.62317420234086895</v>
      </c>
    </row>
    <row r="24" spans="2:21" ht="60" customHeight="1" thickBot="1" x14ac:dyDescent="0.3">
      <c r="B24" s="289" t="s">
        <v>1279</v>
      </c>
      <c r="C24" s="290"/>
      <c r="D24" s="291"/>
      <c r="E24" s="289" t="s">
        <v>1352</v>
      </c>
      <c r="F24" s="291"/>
      <c r="G24" s="289"/>
      <c r="H24" s="290"/>
      <c r="I24" s="291"/>
      <c r="J24" s="203" t="s">
        <v>1273</v>
      </c>
      <c r="K24" s="204" t="s">
        <v>1274</v>
      </c>
      <c r="L24" s="204" t="s">
        <v>1275</v>
      </c>
      <c r="M24" s="204"/>
      <c r="N24" s="204"/>
      <c r="O24" s="204"/>
      <c r="P24" s="204" t="s">
        <v>1276</v>
      </c>
      <c r="Q24" s="205" t="s">
        <v>1277</v>
      </c>
    </row>
    <row r="25" spans="2:21" ht="42.75" customHeight="1" thickBot="1" x14ac:dyDescent="0.25">
      <c r="B25" s="292" t="s">
        <v>1278</v>
      </c>
      <c r="C25" s="293"/>
      <c r="D25" s="294"/>
      <c r="E25" s="292" t="s">
        <v>1353</v>
      </c>
      <c r="F25" s="294"/>
      <c r="G25" s="295"/>
      <c r="H25" s="296"/>
      <c r="I25" s="297"/>
      <c r="J25" s="191"/>
      <c r="K25" s="186"/>
      <c r="L25" s="187"/>
      <c r="M25" s="188"/>
      <c r="N25" s="188"/>
      <c r="O25" s="188"/>
      <c r="P25" s="189"/>
      <c r="Q25" s="190"/>
    </row>
    <row r="26" spans="2:21" ht="12" customHeight="1" x14ac:dyDescent="0.2">
      <c r="L26" s="2"/>
    </row>
    <row r="27" spans="2:21" ht="55.5" customHeight="1" x14ac:dyDescent="0.2"/>
  </sheetData>
  <sheetProtection formatCells="0" formatColumns="0" formatRows="0"/>
  <mergeCells count="16">
    <mergeCell ref="B24:D24"/>
    <mergeCell ref="E24:F24"/>
    <mergeCell ref="G24:I24"/>
    <mergeCell ref="B25:D25"/>
    <mergeCell ref="E25:F25"/>
    <mergeCell ref="G25:I25"/>
    <mergeCell ref="B1:Q1"/>
    <mergeCell ref="B22:B23"/>
    <mergeCell ref="D22:D23"/>
    <mergeCell ref="G22:G23"/>
    <mergeCell ref="D4:D13"/>
    <mergeCell ref="D16:D18"/>
    <mergeCell ref="D19:D20"/>
    <mergeCell ref="C22:C23"/>
    <mergeCell ref="C4:C21"/>
    <mergeCell ref="B4:B21"/>
  </mergeCells>
  <conditionalFormatting sqref="P4:P21 R4:R21">
    <cfRule type="cellIs" dxfId="746" priority="30" operator="equal">
      <formula>"-"</formula>
    </cfRule>
    <cfRule type="cellIs" dxfId="745" priority="31" operator="lessThan">
      <formula>0.5</formula>
    </cfRule>
    <cfRule type="cellIs" dxfId="744" priority="32" operator="between">
      <formula>0.5</formula>
      <formula>0.75</formula>
    </cfRule>
    <cfRule type="cellIs" dxfId="743" priority="33" operator="between">
      <formula>0.75</formula>
      <formula>1</formula>
    </cfRule>
  </conditionalFormatting>
  <conditionalFormatting sqref="P4:P21 R4:R21">
    <cfRule type="cellIs" dxfId="742" priority="29" operator="equal">
      <formula>0</formula>
    </cfRule>
  </conditionalFormatting>
  <conditionalFormatting sqref="Q4:Q21">
    <cfRule type="cellIs" dxfId="741" priority="25" operator="equal">
      <formula>"-"</formula>
    </cfRule>
    <cfRule type="cellIs" dxfId="740" priority="26" operator="between">
      <formula>0.9</formula>
      <formula>1</formula>
    </cfRule>
    <cfRule type="cellIs" dxfId="739" priority="27" operator="between">
      <formula>0.7</formula>
      <formula>0.899</formula>
    </cfRule>
    <cfRule type="cellIs" dxfId="738" priority="28" operator="between">
      <formula>0</formula>
      <formula>0.699</formula>
    </cfRule>
  </conditionalFormatting>
  <conditionalFormatting sqref="Q4:Q21">
    <cfRule type="cellIs" dxfId="737" priority="21" operator="equal">
      <formula>"-"</formula>
    </cfRule>
    <cfRule type="cellIs" dxfId="736" priority="22" operator="lessThan">
      <formula>0.699</formula>
    </cfRule>
    <cfRule type="cellIs" dxfId="735" priority="23" operator="between">
      <formula>0.7</formula>
      <formula>0.8999</formula>
    </cfRule>
    <cfRule type="cellIs" dxfId="734" priority="24" operator="between">
      <formula>0.9</formula>
      <formula>1</formula>
    </cfRule>
  </conditionalFormatting>
  <conditionalFormatting sqref="Q4:Q21">
    <cfRule type="cellIs" dxfId="733" priority="17" operator="equal">
      <formula>"-"</formula>
    </cfRule>
    <cfRule type="cellIs" dxfId="732" priority="18" operator="lessThan">
      <formula>0.69999</formula>
    </cfRule>
    <cfRule type="cellIs" dxfId="731" priority="19" operator="between">
      <formula>0.7</formula>
      <formula>0.8999</formula>
    </cfRule>
    <cfRule type="cellIs" dxfId="730" priority="20" operator="between">
      <formula>0.9</formula>
      <formula>1</formula>
    </cfRule>
  </conditionalFormatting>
  <conditionalFormatting sqref="Q4:Q21">
    <cfRule type="cellIs" dxfId="729" priority="13" operator="equal">
      <formula>"-"</formula>
    </cfRule>
    <cfRule type="cellIs" dxfId="728" priority="14" operator="between">
      <formula>0.9</formula>
      <formula>1</formula>
    </cfRule>
    <cfRule type="cellIs" dxfId="727" priority="15" operator="between">
      <formula>0.7</formula>
      <formula>0.899</formula>
    </cfRule>
    <cfRule type="cellIs" dxfId="726" priority="16" operator="lessThan">
      <formula>0.699</formula>
    </cfRule>
  </conditionalFormatting>
  <conditionalFormatting sqref="Q4:Q21">
    <cfRule type="cellIs" dxfId="725" priority="9" operator="equal">
      <formula>"-"</formula>
    </cfRule>
    <cfRule type="cellIs" dxfId="724" priority="10" operator="lessThan">
      <formula>0.699</formula>
    </cfRule>
    <cfRule type="cellIs" dxfId="723" priority="11" operator="between">
      <formula>0.9</formula>
      <formula>1</formula>
    </cfRule>
    <cfRule type="cellIs" dxfId="722" priority="12" operator="between">
      <formula>0.7</formula>
      <formula>"89.99%"</formula>
    </cfRule>
  </conditionalFormatting>
  <conditionalFormatting sqref="Q4:Q21">
    <cfRule type="cellIs" dxfId="721" priority="5" operator="equal">
      <formula>"-"</formula>
    </cfRule>
    <cfRule type="cellIs" dxfId="720" priority="6" operator="lessThan">
      <formula>0.699</formula>
    </cfRule>
    <cfRule type="cellIs" dxfId="719" priority="7" operator="between">
      <formula>0.7</formula>
      <formula>0.899</formula>
    </cfRule>
    <cfRule type="cellIs" dxfId="718" priority="8" operator="between">
      <formula>0.9</formula>
      <formula>1</formula>
    </cfRule>
  </conditionalFormatting>
  <conditionalFormatting sqref="Q4:Q21">
    <cfRule type="cellIs" dxfId="717" priority="1" operator="equal">
      <formula>"-"</formula>
    </cfRule>
    <cfRule type="cellIs" dxfId="716" priority="2" operator="lessThan">
      <formula>0.699</formula>
    </cfRule>
    <cfRule type="cellIs" dxfId="715" priority="3" operator="between">
      <formula>0.7</formula>
      <formula>0.9166666</formula>
    </cfRule>
    <cfRule type="cellIs" dxfId="714"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35" orientation="landscape" r:id="rId1"/>
  <rowBreaks count="1" manualBreakCount="1">
    <brk id="26" max="1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sheetPr>
  <dimension ref="A1:U60"/>
  <sheetViews>
    <sheetView tabSelected="1" view="pageLayout" topLeftCell="C23" zoomScale="60" zoomScaleNormal="60" zoomScaleSheetLayoutView="50" zoomScalePageLayoutView="60" workbookViewId="0">
      <selection activeCell="M23" sqref="M23"/>
    </sheetView>
  </sheetViews>
  <sheetFormatPr baseColWidth="10" defaultColWidth="11.42578125" defaultRowHeight="15" x14ac:dyDescent="0.2"/>
  <cols>
    <col min="1" max="1" width="2.85546875" style="1" customWidth="1"/>
    <col min="2" max="2" width="21.7109375" style="1" customWidth="1"/>
    <col min="3" max="3" width="20.140625" style="1" customWidth="1"/>
    <col min="4" max="4" width="23" style="1" customWidth="1"/>
    <col min="5" max="5" width="39.85546875" style="1" customWidth="1"/>
    <col min="6" max="6" width="28" style="1" customWidth="1"/>
    <col min="7" max="7" width="20.5703125" style="1" customWidth="1"/>
    <col min="8" max="8" width="19.7109375" style="1" customWidth="1"/>
    <col min="9" max="9" width="23.28515625" style="1" customWidth="1"/>
    <col min="10" max="10" width="22" style="1" customWidth="1"/>
    <col min="11" max="11" width="21.7109375" style="1" customWidth="1"/>
    <col min="12" max="12" width="14.140625" style="67" customWidth="1"/>
    <col min="13" max="13" width="14.42578125" style="1" customWidth="1"/>
    <col min="14" max="14" width="0.28515625" style="1" customWidth="1"/>
    <col min="15" max="15" width="0.42578125" style="1" customWidth="1"/>
    <col min="16" max="16" width="13.5703125" style="1" customWidth="1"/>
    <col min="17" max="17" width="16" style="1" customWidth="1"/>
    <col min="18" max="18" width="15.28515625" style="1" customWidth="1"/>
    <col min="19" max="19" width="11.42578125" style="1" customWidth="1"/>
    <col min="20" max="16384" width="11.42578125" style="1"/>
  </cols>
  <sheetData>
    <row r="1" spans="1:21" ht="42" customHeight="1" x14ac:dyDescent="0.2">
      <c r="B1" s="304" t="s">
        <v>1362</v>
      </c>
      <c r="C1" s="304"/>
      <c r="D1" s="304"/>
      <c r="E1" s="304"/>
      <c r="F1" s="304"/>
      <c r="G1" s="304"/>
      <c r="H1" s="304"/>
      <c r="I1" s="304"/>
      <c r="J1" s="304"/>
      <c r="K1" s="304"/>
      <c r="L1" s="304"/>
      <c r="M1" s="304"/>
      <c r="N1" s="304"/>
      <c r="O1" s="304"/>
      <c r="P1" s="304"/>
      <c r="Q1" s="304"/>
    </row>
    <row r="2" spans="1:21" ht="16.5" thickBot="1" x14ac:dyDescent="0.25">
      <c r="D2" s="2"/>
      <c r="E2" s="3"/>
      <c r="F2" s="3"/>
      <c r="G2" s="3"/>
      <c r="H2" s="3"/>
      <c r="I2" s="3"/>
      <c r="J2" s="3"/>
      <c r="K2" s="3"/>
      <c r="L2" s="60"/>
      <c r="M2" s="3"/>
      <c r="N2" s="3"/>
      <c r="O2" s="3"/>
      <c r="P2" s="3"/>
      <c r="Q2" s="3"/>
    </row>
    <row r="3" spans="1:21" ht="75" customHeight="1" thickBot="1" x14ac:dyDescent="0.25">
      <c r="B3" s="206"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83.25" customHeight="1" thickBot="1" x14ac:dyDescent="0.25">
      <c r="A4" s="2"/>
      <c r="B4" s="308" t="s">
        <v>1313</v>
      </c>
      <c r="C4" s="306" t="s">
        <v>1349</v>
      </c>
      <c r="D4" s="279" t="s">
        <v>163</v>
      </c>
      <c r="E4" s="45" t="s">
        <v>94</v>
      </c>
      <c r="F4" s="45" t="s">
        <v>95</v>
      </c>
      <c r="G4" s="10">
        <v>1</v>
      </c>
      <c r="H4" s="10">
        <v>0</v>
      </c>
      <c r="I4" s="10">
        <v>1</v>
      </c>
      <c r="J4" s="10">
        <v>0</v>
      </c>
      <c r="K4" s="10">
        <v>0</v>
      </c>
      <c r="L4" s="62">
        <v>0</v>
      </c>
      <c r="M4" s="10">
        <v>0</v>
      </c>
      <c r="N4" s="11"/>
      <c r="O4" s="12"/>
      <c r="P4" s="13" t="str">
        <f t="shared" ref="P4:Q38" si="0">IF(H4=0,"-",IF((L4/H4)&lt;=1,(L4/H4),1))</f>
        <v>-</v>
      </c>
      <c r="Q4" s="13">
        <f t="shared" si="0"/>
        <v>0</v>
      </c>
      <c r="R4" s="14">
        <f>IF(((L4+M4+N4+O4)/(G4))&lt;=1,((L4+M4+N4+O4)/(G4)),1)</f>
        <v>0</v>
      </c>
      <c r="S4" s="2"/>
      <c r="U4" s="15"/>
    </row>
    <row r="5" spans="1:21" s="18" customFormat="1" ht="63" customHeight="1" thickBot="1" x14ac:dyDescent="0.25">
      <c r="A5" s="2"/>
      <c r="B5" s="308"/>
      <c r="C5" s="309"/>
      <c r="D5" s="280"/>
      <c r="E5" s="20" t="s">
        <v>96</v>
      </c>
      <c r="F5" s="20" t="s">
        <v>97</v>
      </c>
      <c r="G5" s="16">
        <v>1</v>
      </c>
      <c r="H5" s="16">
        <v>0</v>
      </c>
      <c r="I5" s="16">
        <v>1</v>
      </c>
      <c r="J5" s="16">
        <v>0</v>
      </c>
      <c r="K5" s="16">
        <v>0</v>
      </c>
      <c r="L5" s="63">
        <v>0</v>
      </c>
      <c r="M5" s="16">
        <v>0</v>
      </c>
      <c r="N5" s="16"/>
      <c r="O5" s="17"/>
      <c r="P5" s="13" t="str">
        <f t="shared" si="0"/>
        <v>-</v>
      </c>
      <c r="Q5" s="13">
        <f t="shared" si="0"/>
        <v>0</v>
      </c>
      <c r="R5" s="14">
        <f t="shared" ref="R5:R38" si="1">IF(((L5+M5+N5+O5)/(G5))&lt;=1,((L5+M5+N5+O5)/(G5)),1)</f>
        <v>0</v>
      </c>
      <c r="S5" s="2"/>
      <c r="U5" s="19"/>
    </row>
    <row r="6" spans="1:21" s="18" customFormat="1" ht="72.75" customHeight="1" thickBot="1" x14ac:dyDescent="0.25">
      <c r="A6" s="2"/>
      <c r="B6" s="308"/>
      <c r="C6" s="309"/>
      <c r="D6" s="280"/>
      <c r="E6" s="20" t="s">
        <v>98</v>
      </c>
      <c r="F6" s="20" t="s">
        <v>99</v>
      </c>
      <c r="G6" s="16">
        <v>1</v>
      </c>
      <c r="H6" s="16">
        <v>0</v>
      </c>
      <c r="I6" s="16">
        <v>1</v>
      </c>
      <c r="J6" s="16">
        <v>0</v>
      </c>
      <c r="K6" s="16">
        <v>0</v>
      </c>
      <c r="L6" s="63">
        <v>0</v>
      </c>
      <c r="M6" s="16">
        <v>0</v>
      </c>
      <c r="N6" s="16"/>
      <c r="O6" s="17"/>
      <c r="P6" s="13" t="str">
        <f t="shared" si="0"/>
        <v>-</v>
      </c>
      <c r="Q6" s="13">
        <f t="shared" si="0"/>
        <v>0</v>
      </c>
      <c r="R6" s="14">
        <f t="shared" si="1"/>
        <v>0</v>
      </c>
      <c r="S6" s="2"/>
      <c r="U6" s="19"/>
    </row>
    <row r="7" spans="1:21" s="18" customFormat="1" ht="61.5" customHeight="1" thickBot="1" x14ac:dyDescent="0.25">
      <c r="A7" s="2"/>
      <c r="B7" s="308"/>
      <c r="C7" s="309"/>
      <c r="D7" s="280"/>
      <c r="E7" s="20" t="s">
        <v>100</v>
      </c>
      <c r="F7" s="20" t="s">
        <v>101</v>
      </c>
      <c r="G7" s="16">
        <v>20</v>
      </c>
      <c r="H7" s="16">
        <v>10</v>
      </c>
      <c r="I7" s="16">
        <v>10</v>
      </c>
      <c r="J7" s="16">
        <v>0</v>
      </c>
      <c r="K7" s="16">
        <v>0</v>
      </c>
      <c r="L7" s="63">
        <v>10</v>
      </c>
      <c r="M7" s="16">
        <v>0</v>
      </c>
      <c r="N7" s="16"/>
      <c r="O7" s="17"/>
      <c r="P7" s="13">
        <f t="shared" si="0"/>
        <v>1</v>
      </c>
      <c r="Q7" s="13">
        <f t="shared" si="0"/>
        <v>0</v>
      </c>
      <c r="R7" s="14">
        <f t="shared" si="1"/>
        <v>0.5</v>
      </c>
      <c r="S7" s="2"/>
      <c r="U7" s="19"/>
    </row>
    <row r="8" spans="1:21" s="18" customFormat="1" ht="59.25" customHeight="1" thickBot="1" x14ac:dyDescent="0.25">
      <c r="A8" s="2"/>
      <c r="B8" s="308"/>
      <c r="C8" s="309"/>
      <c r="D8" s="280"/>
      <c r="E8" s="20" t="s">
        <v>102</v>
      </c>
      <c r="F8" s="20" t="s">
        <v>103</v>
      </c>
      <c r="G8" s="16">
        <v>20</v>
      </c>
      <c r="H8" s="16">
        <v>10</v>
      </c>
      <c r="I8" s="16">
        <v>10</v>
      </c>
      <c r="J8" s="16">
        <v>0</v>
      </c>
      <c r="K8" s="16">
        <v>0</v>
      </c>
      <c r="L8" s="63">
        <v>10</v>
      </c>
      <c r="M8" s="16">
        <v>0</v>
      </c>
      <c r="N8" s="16"/>
      <c r="O8" s="17"/>
      <c r="P8" s="13">
        <f t="shared" si="0"/>
        <v>1</v>
      </c>
      <c r="Q8" s="13">
        <f t="shared" si="0"/>
        <v>0</v>
      </c>
      <c r="R8" s="14">
        <f t="shared" si="1"/>
        <v>0.5</v>
      </c>
      <c r="S8" s="2"/>
      <c r="U8" s="19"/>
    </row>
    <row r="9" spans="1:21" s="18" customFormat="1" ht="94.5" customHeight="1" thickBot="1" x14ac:dyDescent="0.25">
      <c r="A9" s="2"/>
      <c r="B9" s="308"/>
      <c r="C9" s="309"/>
      <c r="D9" s="280"/>
      <c r="E9" s="20" t="s">
        <v>104</v>
      </c>
      <c r="F9" s="20" t="s">
        <v>105</v>
      </c>
      <c r="G9" s="16">
        <v>1</v>
      </c>
      <c r="H9" s="16">
        <v>1</v>
      </c>
      <c r="I9" s="16">
        <v>1</v>
      </c>
      <c r="J9" s="16">
        <v>1</v>
      </c>
      <c r="K9" s="16">
        <v>1</v>
      </c>
      <c r="L9" s="63">
        <v>1</v>
      </c>
      <c r="M9" s="16">
        <v>0</v>
      </c>
      <c r="N9" s="16"/>
      <c r="O9" s="17"/>
      <c r="P9" s="13">
        <f t="shared" si="0"/>
        <v>1</v>
      </c>
      <c r="Q9" s="13">
        <f t="shared" si="0"/>
        <v>0</v>
      </c>
      <c r="R9" s="14">
        <f t="shared" si="1"/>
        <v>1</v>
      </c>
      <c r="S9" s="2"/>
      <c r="U9" s="19"/>
    </row>
    <row r="10" spans="1:21" s="18" customFormat="1" ht="60.75" customHeight="1" thickBot="1" x14ac:dyDescent="0.25">
      <c r="A10" s="2"/>
      <c r="B10" s="308"/>
      <c r="C10" s="309"/>
      <c r="D10" s="281"/>
      <c r="E10" s="20" t="s">
        <v>106</v>
      </c>
      <c r="F10" s="20" t="s">
        <v>107</v>
      </c>
      <c r="G10" s="16">
        <v>1</v>
      </c>
      <c r="H10" s="16">
        <v>1</v>
      </c>
      <c r="I10" s="16">
        <v>1</v>
      </c>
      <c r="J10" s="16">
        <v>1</v>
      </c>
      <c r="K10" s="16">
        <v>1</v>
      </c>
      <c r="L10" s="63">
        <v>1</v>
      </c>
      <c r="M10" s="16">
        <v>0</v>
      </c>
      <c r="N10" s="16"/>
      <c r="O10" s="17"/>
      <c r="P10" s="13">
        <f t="shared" si="0"/>
        <v>1</v>
      </c>
      <c r="Q10" s="13">
        <f t="shared" si="0"/>
        <v>0</v>
      </c>
      <c r="R10" s="14">
        <f t="shared" si="1"/>
        <v>1</v>
      </c>
      <c r="S10" s="2"/>
      <c r="U10" s="19"/>
    </row>
    <row r="11" spans="1:21" s="18" customFormat="1" ht="85.5" customHeight="1" thickBot="1" x14ac:dyDescent="0.25">
      <c r="A11" s="2"/>
      <c r="B11" s="308"/>
      <c r="C11" s="309"/>
      <c r="D11" s="282" t="s">
        <v>164</v>
      </c>
      <c r="E11" s="20" t="s">
        <v>108</v>
      </c>
      <c r="F11" s="20" t="s">
        <v>109</v>
      </c>
      <c r="G11" s="21">
        <v>1</v>
      </c>
      <c r="H11" s="21">
        <v>0</v>
      </c>
      <c r="I11" s="21">
        <v>1</v>
      </c>
      <c r="J11" s="21">
        <v>0</v>
      </c>
      <c r="K11" s="21">
        <v>0</v>
      </c>
      <c r="L11" s="64">
        <v>0</v>
      </c>
      <c r="M11" s="16">
        <v>0</v>
      </c>
      <c r="N11" s="21"/>
      <c r="O11" s="22"/>
      <c r="P11" s="13" t="str">
        <f t="shared" si="0"/>
        <v>-</v>
      </c>
      <c r="Q11" s="13">
        <f t="shared" si="0"/>
        <v>0</v>
      </c>
      <c r="R11" s="14">
        <f t="shared" si="1"/>
        <v>0</v>
      </c>
      <c r="S11" s="2"/>
      <c r="U11" s="19"/>
    </row>
    <row r="12" spans="1:21" ht="57" customHeight="1" thickBot="1" x14ac:dyDescent="0.25">
      <c r="A12" s="2"/>
      <c r="B12" s="308"/>
      <c r="C12" s="309"/>
      <c r="D12" s="280"/>
      <c r="E12" s="20" t="s">
        <v>110</v>
      </c>
      <c r="F12" s="20" t="s">
        <v>111</v>
      </c>
      <c r="G12" s="16">
        <v>4</v>
      </c>
      <c r="H12" s="16">
        <v>1</v>
      </c>
      <c r="I12" s="16">
        <v>1</v>
      </c>
      <c r="J12" s="16">
        <v>1</v>
      </c>
      <c r="K12" s="16">
        <v>1</v>
      </c>
      <c r="L12" s="68">
        <v>1</v>
      </c>
      <c r="M12" s="16">
        <v>0</v>
      </c>
      <c r="N12" s="16"/>
      <c r="O12" s="23"/>
      <c r="P12" s="13">
        <f t="shared" si="0"/>
        <v>1</v>
      </c>
      <c r="Q12" s="13">
        <f t="shared" si="0"/>
        <v>0</v>
      </c>
      <c r="R12" s="14">
        <f t="shared" si="1"/>
        <v>0.25</v>
      </c>
      <c r="S12" s="2"/>
      <c r="U12" s="15"/>
    </row>
    <row r="13" spans="1:21" ht="52.5" customHeight="1" thickBot="1" x14ac:dyDescent="0.25">
      <c r="B13" s="308"/>
      <c r="C13" s="309"/>
      <c r="D13" s="280"/>
      <c r="E13" s="20" t="s">
        <v>112</v>
      </c>
      <c r="F13" s="20" t="s">
        <v>113</v>
      </c>
      <c r="G13" s="21">
        <v>44</v>
      </c>
      <c r="H13" s="21">
        <v>44</v>
      </c>
      <c r="I13" s="21">
        <v>44</v>
      </c>
      <c r="J13" s="21">
        <v>44</v>
      </c>
      <c r="K13" s="21">
        <v>44</v>
      </c>
      <c r="L13" s="64">
        <v>40</v>
      </c>
      <c r="M13" s="21">
        <v>37</v>
      </c>
      <c r="N13" s="21"/>
      <c r="O13" s="22"/>
      <c r="P13" s="13">
        <f t="shared" si="0"/>
        <v>0.90909090909090906</v>
      </c>
      <c r="Q13" s="13">
        <f t="shared" si="0"/>
        <v>0.84090909090909094</v>
      </c>
      <c r="R13" s="14">
        <f t="shared" si="1"/>
        <v>1</v>
      </c>
      <c r="S13" s="2"/>
      <c r="U13" s="15"/>
    </row>
    <row r="14" spans="1:21" ht="45.75" customHeight="1" thickBot="1" x14ac:dyDescent="0.25">
      <c r="B14" s="308"/>
      <c r="C14" s="309"/>
      <c r="D14" s="280"/>
      <c r="E14" s="20" t="s">
        <v>114</v>
      </c>
      <c r="F14" s="20" t="s">
        <v>115</v>
      </c>
      <c r="G14" s="16">
        <v>10000</v>
      </c>
      <c r="H14" s="21">
        <v>13290</v>
      </c>
      <c r="I14" s="21">
        <v>1000</v>
      </c>
      <c r="J14" s="21">
        <v>1000</v>
      </c>
      <c r="K14" s="21">
        <v>1000</v>
      </c>
      <c r="L14" s="64">
        <v>13290.35</v>
      </c>
      <c r="M14" s="21">
        <v>1331</v>
      </c>
      <c r="N14" s="21"/>
      <c r="O14" s="22"/>
      <c r="P14" s="13">
        <f t="shared" si="0"/>
        <v>1</v>
      </c>
      <c r="Q14" s="13">
        <f t="shared" si="0"/>
        <v>1</v>
      </c>
      <c r="R14" s="14">
        <f t="shared" si="1"/>
        <v>1</v>
      </c>
      <c r="U14" s="15"/>
    </row>
    <row r="15" spans="1:21" ht="57" customHeight="1" thickBot="1" x14ac:dyDescent="0.25">
      <c r="B15" s="308"/>
      <c r="C15" s="309"/>
      <c r="D15" s="280"/>
      <c r="E15" s="20" t="s">
        <v>116</v>
      </c>
      <c r="F15" s="20" t="s">
        <v>117</v>
      </c>
      <c r="G15" s="16">
        <v>20000</v>
      </c>
      <c r="H15" s="16">
        <v>15394</v>
      </c>
      <c r="I15" s="16">
        <v>1535</v>
      </c>
      <c r="J15" s="16">
        <v>1535</v>
      </c>
      <c r="K15" s="16">
        <v>1536</v>
      </c>
      <c r="L15" s="64">
        <v>15394</v>
      </c>
      <c r="M15" s="21">
        <v>3535</v>
      </c>
      <c r="N15" s="21"/>
      <c r="O15" s="22"/>
      <c r="P15" s="13">
        <f t="shared" si="0"/>
        <v>1</v>
      </c>
      <c r="Q15" s="13">
        <f t="shared" si="0"/>
        <v>1</v>
      </c>
      <c r="R15" s="14">
        <f t="shared" si="1"/>
        <v>0.94645000000000001</v>
      </c>
      <c r="U15" s="15"/>
    </row>
    <row r="16" spans="1:21" ht="62.25" customHeight="1" thickBot="1" x14ac:dyDescent="0.25">
      <c r="B16" s="308"/>
      <c r="C16" s="309"/>
      <c r="D16" s="280"/>
      <c r="E16" s="20" t="s">
        <v>118</v>
      </c>
      <c r="F16" s="20" t="s">
        <v>119</v>
      </c>
      <c r="G16" s="21">
        <v>200</v>
      </c>
      <c r="H16" s="21">
        <v>0</v>
      </c>
      <c r="I16" s="21">
        <v>200</v>
      </c>
      <c r="J16" s="21">
        <v>50</v>
      </c>
      <c r="K16" s="21">
        <v>50</v>
      </c>
      <c r="L16" s="64">
        <v>0</v>
      </c>
      <c r="M16" s="21">
        <v>16</v>
      </c>
      <c r="N16" s="21"/>
      <c r="O16" s="22"/>
      <c r="P16" s="13" t="str">
        <f t="shared" si="0"/>
        <v>-</v>
      </c>
      <c r="Q16" s="13">
        <f t="shared" si="0"/>
        <v>0.08</v>
      </c>
      <c r="R16" s="14">
        <f t="shared" si="1"/>
        <v>0.08</v>
      </c>
      <c r="U16" s="15"/>
    </row>
    <row r="17" spans="2:21" ht="66.75" customHeight="1" thickBot="1" x14ac:dyDescent="0.25">
      <c r="B17" s="308"/>
      <c r="C17" s="309"/>
      <c r="D17" s="281"/>
      <c r="E17" s="20" t="s">
        <v>120</v>
      </c>
      <c r="F17" s="20" t="s">
        <v>121</v>
      </c>
      <c r="G17" s="21">
        <v>100</v>
      </c>
      <c r="H17" s="21">
        <v>0</v>
      </c>
      <c r="I17" s="21">
        <v>33</v>
      </c>
      <c r="J17" s="21">
        <v>33</v>
      </c>
      <c r="K17" s="21">
        <v>34</v>
      </c>
      <c r="L17" s="64">
        <v>0</v>
      </c>
      <c r="M17" s="21">
        <v>52</v>
      </c>
      <c r="N17" s="21"/>
      <c r="O17" s="22"/>
      <c r="P17" s="13" t="str">
        <f t="shared" si="0"/>
        <v>-</v>
      </c>
      <c r="Q17" s="13">
        <f t="shared" si="0"/>
        <v>1</v>
      </c>
      <c r="R17" s="14">
        <f t="shared" si="1"/>
        <v>0.52</v>
      </c>
      <c r="U17" s="15"/>
    </row>
    <row r="18" spans="2:21" ht="69" customHeight="1" thickBot="1" x14ac:dyDescent="0.25">
      <c r="B18" s="308"/>
      <c r="C18" s="271" t="s">
        <v>1364</v>
      </c>
      <c r="D18" s="282" t="s">
        <v>165</v>
      </c>
      <c r="E18" s="20" t="s">
        <v>122</v>
      </c>
      <c r="F18" s="20" t="s">
        <v>123</v>
      </c>
      <c r="G18" s="21">
        <v>35</v>
      </c>
      <c r="H18" s="21">
        <v>0</v>
      </c>
      <c r="I18" s="21">
        <v>12</v>
      </c>
      <c r="J18" s="21">
        <v>12</v>
      </c>
      <c r="K18" s="21">
        <v>11</v>
      </c>
      <c r="L18" s="64">
        <v>0</v>
      </c>
      <c r="M18" s="21">
        <v>0</v>
      </c>
      <c r="N18" s="21"/>
      <c r="O18" s="22"/>
      <c r="P18" s="13" t="str">
        <f t="shared" si="0"/>
        <v>-</v>
      </c>
      <c r="Q18" s="13">
        <f t="shared" si="0"/>
        <v>0</v>
      </c>
      <c r="R18" s="14">
        <f t="shared" si="1"/>
        <v>0</v>
      </c>
      <c r="U18" s="15"/>
    </row>
    <row r="19" spans="2:21" ht="90.75" customHeight="1" thickBot="1" x14ac:dyDescent="0.25">
      <c r="B19" s="308"/>
      <c r="C19" s="309" t="s">
        <v>1349</v>
      </c>
      <c r="D19" s="281"/>
      <c r="E19" s="20" t="s">
        <v>1220</v>
      </c>
      <c r="F19" s="20" t="s">
        <v>124</v>
      </c>
      <c r="G19" s="27">
        <v>1</v>
      </c>
      <c r="H19" s="144">
        <v>0.5</v>
      </c>
      <c r="I19" s="144">
        <v>0.5</v>
      </c>
      <c r="J19" s="27">
        <v>0</v>
      </c>
      <c r="K19" s="27">
        <v>0</v>
      </c>
      <c r="L19" s="152">
        <v>0.5</v>
      </c>
      <c r="M19" s="21">
        <v>0</v>
      </c>
      <c r="N19" s="25"/>
      <c r="O19" s="26"/>
      <c r="P19" s="177">
        <f t="shared" si="0"/>
        <v>1</v>
      </c>
      <c r="Q19" s="13">
        <f t="shared" si="0"/>
        <v>0</v>
      </c>
      <c r="R19" s="177">
        <f t="shared" si="1"/>
        <v>0.5</v>
      </c>
      <c r="U19" s="15"/>
    </row>
    <row r="20" spans="2:21" ht="77.25" customHeight="1" thickBot="1" x14ac:dyDescent="0.25">
      <c r="B20" s="308"/>
      <c r="C20" s="309"/>
      <c r="D20" s="282" t="s">
        <v>166</v>
      </c>
      <c r="E20" s="20" t="s">
        <v>125</v>
      </c>
      <c r="F20" s="20" t="s">
        <v>126</v>
      </c>
      <c r="G20" s="21">
        <v>1</v>
      </c>
      <c r="H20" s="21">
        <v>0</v>
      </c>
      <c r="I20" s="21">
        <v>1</v>
      </c>
      <c r="J20" s="21">
        <v>0</v>
      </c>
      <c r="K20" s="21">
        <v>0</v>
      </c>
      <c r="L20" s="64">
        <v>0</v>
      </c>
      <c r="M20" s="21">
        <v>0</v>
      </c>
      <c r="N20" s="21"/>
      <c r="O20" s="22"/>
      <c r="P20" s="177" t="str">
        <f t="shared" si="0"/>
        <v>-</v>
      </c>
      <c r="Q20" s="13">
        <f t="shared" si="0"/>
        <v>0</v>
      </c>
      <c r="R20" s="177">
        <f t="shared" si="1"/>
        <v>0</v>
      </c>
      <c r="U20" s="15"/>
    </row>
    <row r="21" spans="2:21" ht="65.25" customHeight="1" thickBot="1" x14ac:dyDescent="0.25">
      <c r="B21" s="308"/>
      <c r="C21" s="309"/>
      <c r="D21" s="280"/>
      <c r="E21" s="20" t="s">
        <v>127</v>
      </c>
      <c r="F21" s="20" t="s">
        <v>128</v>
      </c>
      <c r="G21" s="21">
        <v>1000</v>
      </c>
      <c r="H21" s="21">
        <v>250</v>
      </c>
      <c r="I21" s="21">
        <v>250</v>
      </c>
      <c r="J21" s="21">
        <v>250</v>
      </c>
      <c r="K21" s="21">
        <v>250</v>
      </c>
      <c r="L21" s="64">
        <v>250</v>
      </c>
      <c r="M21" s="21">
        <v>0</v>
      </c>
      <c r="N21" s="21"/>
      <c r="O21" s="22"/>
      <c r="P21" s="177">
        <f t="shared" si="0"/>
        <v>1</v>
      </c>
      <c r="Q21" s="13">
        <f t="shared" si="0"/>
        <v>0</v>
      </c>
      <c r="R21" s="177">
        <f t="shared" si="1"/>
        <v>0.25</v>
      </c>
      <c r="U21" s="15"/>
    </row>
    <row r="22" spans="2:21" ht="69" customHeight="1" thickBot="1" x14ac:dyDescent="0.25">
      <c r="B22" s="308"/>
      <c r="C22" s="309"/>
      <c r="D22" s="280"/>
      <c r="E22" s="20" t="s">
        <v>129</v>
      </c>
      <c r="F22" s="20" t="s">
        <v>130</v>
      </c>
      <c r="G22" s="21">
        <v>1000</v>
      </c>
      <c r="H22" s="21">
        <v>298</v>
      </c>
      <c r="I22" s="21">
        <v>234</v>
      </c>
      <c r="J22" s="21">
        <v>234</v>
      </c>
      <c r="K22" s="21">
        <v>234</v>
      </c>
      <c r="L22" s="64">
        <v>298</v>
      </c>
      <c r="M22" s="21">
        <v>155</v>
      </c>
      <c r="N22" s="21"/>
      <c r="O22" s="22"/>
      <c r="P22" s="177">
        <f t="shared" si="0"/>
        <v>1</v>
      </c>
      <c r="Q22" s="13">
        <f t="shared" si="0"/>
        <v>0.66239316239316237</v>
      </c>
      <c r="R22" s="177">
        <f t="shared" si="1"/>
        <v>0.45300000000000001</v>
      </c>
      <c r="U22" s="15"/>
    </row>
    <row r="23" spans="2:21" ht="82.5" customHeight="1" thickBot="1" x14ac:dyDescent="0.25">
      <c r="B23" s="308"/>
      <c r="C23" s="309"/>
      <c r="D23" s="280"/>
      <c r="E23" s="20" t="s">
        <v>131</v>
      </c>
      <c r="F23" s="20" t="s">
        <v>132</v>
      </c>
      <c r="G23" s="21">
        <v>2000</v>
      </c>
      <c r="H23" s="21">
        <v>500</v>
      </c>
      <c r="I23" s="21">
        <v>500</v>
      </c>
      <c r="J23" s="21">
        <v>500</v>
      </c>
      <c r="K23" s="21">
        <v>500</v>
      </c>
      <c r="L23" s="64">
        <v>500</v>
      </c>
      <c r="M23" s="21">
        <v>0</v>
      </c>
      <c r="N23" s="21"/>
      <c r="O23" s="22"/>
      <c r="P23" s="177">
        <f t="shared" si="0"/>
        <v>1</v>
      </c>
      <c r="Q23" s="13">
        <f t="shared" si="0"/>
        <v>0</v>
      </c>
      <c r="R23" s="177">
        <f t="shared" si="1"/>
        <v>0.25</v>
      </c>
      <c r="U23" s="15"/>
    </row>
    <row r="24" spans="2:21" ht="55.5" customHeight="1" thickBot="1" x14ac:dyDescent="0.25">
      <c r="B24" s="308"/>
      <c r="C24" s="309"/>
      <c r="D24" s="280"/>
      <c r="E24" s="20" t="s">
        <v>133</v>
      </c>
      <c r="F24" s="20" t="s">
        <v>134</v>
      </c>
      <c r="G24" s="21">
        <v>20</v>
      </c>
      <c r="H24" s="21">
        <v>20</v>
      </c>
      <c r="I24" s="21">
        <v>20</v>
      </c>
      <c r="J24" s="21">
        <v>20</v>
      </c>
      <c r="K24" s="21">
        <v>20</v>
      </c>
      <c r="L24" s="64">
        <v>30</v>
      </c>
      <c r="M24" s="21">
        <v>29</v>
      </c>
      <c r="N24" s="21"/>
      <c r="O24" s="22"/>
      <c r="P24" s="177">
        <f t="shared" si="0"/>
        <v>1</v>
      </c>
      <c r="Q24" s="13">
        <f t="shared" si="0"/>
        <v>1</v>
      </c>
      <c r="R24" s="177">
        <f t="shared" si="1"/>
        <v>1</v>
      </c>
      <c r="U24" s="15"/>
    </row>
    <row r="25" spans="2:21" ht="58.5" customHeight="1" thickBot="1" x14ac:dyDescent="0.25">
      <c r="B25" s="308"/>
      <c r="C25" s="309"/>
      <c r="D25" s="280"/>
      <c r="E25" s="20" t="s">
        <v>135</v>
      </c>
      <c r="F25" s="20" t="s">
        <v>136</v>
      </c>
      <c r="G25" s="150">
        <v>2000</v>
      </c>
      <c r="H25" s="151">
        <v>797</v>
      </c>
      <c r="I25" s="27">
        <v>400</v>
      </c>
      <c r="J25" s="27">
        <v>400</v>
      </c>
      <c r="K25" s="27">
        <v>403</v>
      </c>
      <c r="L25" s="70">
        <v>797</v>
      </c>
      <c r="M25" s="27">
        <v>739</v>
      </c>
      <c r="N25" s="21"/>
      <c r="O25" s="26"/>
      <c r="P25" s="177">
        <f t="shared" si="0"/>
        <v>1</v>
      </c>
      <c r="Q25" s="13">
        <f t="shared" si="0"/>
        <v>1</v>
      </c>
      <c r="R25" s="177">
        <f t="shared" si="1"/>
        <v>0.76800000000000002</v>
      </c>
      <c r="U25" s="15"/>
    </row>
    <row r="26" spans="2:21" ht="52.5" customHeight="1" thickBot="1" x14ac:dyDescent="0.25">
      <c r="B26" s="308"/>
      <c r="C26" s="309"/>
      <c r="D26" s="280"/>
      <c r="E26" s="20" t="s">
        <v>137</v>
      </c>
      <c r="F26" s="20" t="s">
        <v>138</v>
      </c>
      <c r="G26" s="16">
        <v>8000</v>
      </c>
      <c r="H26" s="16">
        <v>800</v>
      </c>
      <c r="I26" s="16">
        <v>3200</v>
      </c>
      <c r="J26" s="16">
        <v>2000</v>
      </c>
      <c r="K26" s="16">
        <v>2000</v>
      </c>
      <c r="L26" s="68">
        <v>707</v>
      </c>
      <c r="M26" s="16">
        <v>234</v>
      </c>
      <c r="N26" s="16"/>
      <c r="O26" s="23"/>
      <c r="P26" s="177">
        <f t="shared" si="0"/>
        <v>0.88375000000000004</v>
      </c>
      <c r="Q26" s="13">
        <f t="shared" si="0"/>
        <v>7.3124999999999996E-2</v>
      </c>
      <c r="R26" s="177">
        <f t="shared" si="1"/>
        <v>0.11762499999999999</v>
      </c>
      <c r="U26" s="15"/>
    </row>
    <row r="27" spans="2:21" ht="95.25" customHeight="1" thickBot="1" x14ac:dyDescent="0.25">
      <c r="B27" s="308"/>
      <c r="C27" s="309"/>
      <c r="D27" s="280"/>
      <c r="E27" s="20" t="s">
        <v>139</v>
      </c>
      <c r="F27" s="20" t="s">
        <v>140</v>
      </c>
      <c r="G27" s="21">
        <v>200</v>
      </c>
      <c r="H27" s="21">
        <v>50</v>
      </c>
      <c r="I27" s="21">
        <v>50</v>
      </c>
      <c r="J27" s="21">
        <v>50</v>
      </c>
      <c r="K27" s="21">
        <v>50</v>
      </c>
      <c r="L27" s="64">
        <v>50</v>
      </c>
      <c r="M27" s="16">
        <v>0</v>
      </c>
      <c r="N27" s="21"/>
      <c r="O27" s="22"/>
      <c r="P27" s="177">
        <f t="shared" si="0"/>
        <v>1</v>
      </c>
      <c r="Q27" s="13">
        <f t="shared" si="0"/>
        <v>0</v>
      </c>
      <c r="R27" s="177">
        <f t="shared" si="1"/>
        <v>0.25</v>
      </c>
      <c r="U27" s="15"/>
    </row>
    <row r="28" spans="2:21" ht="67.5" customHeight="1" thickBot="1" x14ac:dyDescent="0.25">
      <c r="B28" s="308"/>
      <c r="C28" s="307"/>
      <c r="D28" s="281"/>
      <c r="E28" s="20" t="s">
        <v>141</v>
      </c>
      <c r="F28" s="20" t="s">
        <v>142</v>
      </c>
      <c r="G28" s="21">
        <v>20</v>
      </c>
      <c r="H28" s="21">
        <v>20</v>
      </c>
      <c r="I28" s="21">
        <v>20</v>
      </c>
      <c r="J28" s="21">
        <v>20</v>
      </c>
      <c r="K28" s="21">
        <v>20</v>
      </c>
      <c r="L28" s="64">
        <v>14</v>
      </c>
      <c r="M28" s="21">
        <v>0</v>
      </c>
      <c r="N28" s="21"/>
      <c r="O28" s="28"/>
      <c r="P28" s="177">
        <f t="shared" si="0"/>
        <v>0.7</v>
      </c>
      <c r="Q28" s="13">
        <f t="shared" si="0"/>
        <v>0</v>
      </c>
      <c r="R28" s="177">
        <f t="shared" si="1"/>
        <v>0.7</v>
      </c>
      <c r="U28" s="15"/>
    </row>
    <row r="29" spans="2:21" ht="86.25" customHeight="1" thickBot="1" x14ac:dyDescent="0.25">
      <c r="B29" s="308"/>
      <c r="C29" s="240" t="s">
        <v>1350</v>
      </c>
      <c r="D29" s="282" t="s">
        <v>167</v>
      </c>
      <c r="E29" s="20" t="s">
        <v>143</v>
      </c>
      <c r="F29" s="20" t="s">
        <v>144</v>
      </c>
      <c r="G29" s="21">
        <v>1</v>
      </c>
      <c r="H29" s="21">
        <v>1</v>
      </c>
      <c r="I29" s="21">
        <v>0</v>
      </c>
      <c r="J29" s="21">
        <v>0</v>
      </c>
      <c r="K29" s="21">
        <v>0</v>
      </c>
      <c r="L29" s="64">
        <v>0.5</v>
      </c>
      <c r="M29" s="21">
        <v>0</v>
      </c>
      <c r="N29" s="21"/>
      <c r="O29" s="22"/>
      <c r="P29" s="177">
        <f t="shared" si="0"/>
        <v>0.5</v>
      </c>
      <c r="Q29" s="13" t="str">
        <f t="shared" si="0"/>
        <v>-</v>
      </c>
      <c r="R29" s="177">
        <f t="shared" si="1"/>
        <v>0.5</v>
      </c>
      <c r="U29" s="15"/>
    </row>
    <row r="30" spans="2:21" ht="63.75" customHeight="1" thickBot="1" x14ac:dyDescent="0.25">
      <c r="B30" s="308"/>
      <c r="C30" s="306" t="s">
        <v>1314</v>
      </c>
      <c r="D30" s="280"/>
      <c r="E30" s="20" t="s">
        <v>145</v>
      </c>
      <c r="F30" s="20" t="s">
        <v>146</v>
      </c>
      <c r="G30" s="21">
        <v>1</v>
      </c>
      <c r="H30" s="21">
        <v>1</v>
      </c>
      <c r="I30" s="21">
        <v>0</v>
      </c>
      <c r="J30" s="21">
        <v>0</v>
      </c>
      <c r="K30" s="21">
        <v>0</v>
      </c>
      <c r="L30" s="64">
        <v>0.5</v>
      </c>
      <c r="M30" s="21">
        <v>0</v>
      </c>
      <c r="N30" s="21"/>
      <c r="O30" s="22"/>
      <c r="P30" s="177">
        <f t="shared" si="0"/>
        <v>0.5</v>
      </c>
      <c r="Q30" s="13" t="str">
        <f t="shared" si="0"/>
        <v>-</v>
      </c>
      <c r="R30" s="177">
        <f t="shared" si="1"/>
        <v>0.5</v>
      </c>
      <c r="U30" s="15"/>
    </row>
    <row r="31" spans="2:21" ht="63.75" customHeight="1" thickBot="1" x14ac:dyDescent="0.25">
      <c r="B31" s="308"/>
      <c r="C31" s="309"/>
      <c r="D31" s="280"/>
      <c r="E31" s="20" t="s">
        <v>147</v>
      </c>
      <c r="F31" s="20" t="s">
        <v>148</v>
      </c>
      <c r="G31" s="21">
        <v>1</v>
      </c>
      <c r="H31" s="21">
        <v>0.5</v>
      </c>
      <c r="I31" s="21">
        <v>0.5</v>
      </c>
      <c r="J31" s="21">
        <v>0</v>
      </c>
      <c r="K31" s="21">
        <v>0</v>
      </c>
      <c r="L31" s="64">
        <v>0.25</v>
      </c>
      <c r="M31" s="21">
        <v>0</v>
      </c>
      <c r="N31" s="21"/>
      <c r="O31" s="22"/>
      <c r="P31" s="177">
        <f t="shared" si="0"/>
        <v>0.5</v>
      </c>
      <c r="Q31" s="13">
        <f t="shared" si="0"/>
        <v>0</v>
      </c>
      <c r="R31" s="177">
        <f t="shared" si="1"/>
        <v>0.25</v>
      </c>
      <c r="U31" s="15"/>
    </row>
    <row r="32" spans="2:21" ht="63.75" customHeight="1" thickBot="1" x14ac:dyDescent="0.25">
      <c r="B32" s="308"/>
      <c r="C32" s="309"/>
      <c r="D32" s="280"/>
      <c r="E32" s="20" t="s">
        <v>149</v>
      </c>
      <c r="F32" s="20" t="s">
        <v>150</v>
      </c>
      <c r="G32" s="21">
        <v>1</v>
      </c>
      <c r="H32" s="21">
        <v>1</v>
      </c>
      <c r="I32" s="21">
        <v>1</v>
      </c>
      <c r="J32" s="21">
        <v>1</v>
      </c>
      <c r="K32" s="21">
        <v>1</v>
      </c>
      <c r="L32" s="64">
        <v>0.5</v>
      </c>
      <c r="M32" s="21">
        <v>0.75</v>
      </c>
      <c r="N32" s="21"/>
      <c r="O32" s="22"/>
      <c r="P32" s="177">
        <f t="shared" si="0"/>
        <v>0.5</v>
      </c>
      <c r="Q32" s="13">
        <f t="shared" si="0"/>
        <v>0.75</v>
      </c>
      <c r="R32" s="177">
        <f t="shared" si="1"/>
        <v>1</v>
      </c>
      <c r="U32" s="15"/>
    </row>
    <row r="33" spans="2:21" ht="63.75" customHeight="1" thickBot="1" x14ac:dyDescent="0.25">
      <c r="B33" s="308"/>
      <c r="C33" s="309"/>
      <c r="D33" s="280"/>
      <c r="E33" s="46" t="s">
        <v>151</v>
      </c>
      <c r="F33" s="46" t="s">
        <v>152</v>
      </c>
      <c r="G33" s="29">
        <v>2</v>
      </c>
      <c r="H33" s="29">
        <v>1</v>
      </c>
      <c r="I33" s="29">
        <v>1</v>
      </c>
      <c r="J33" s="29">
        <v>0</v>
      </c>
      <c r="K33" s="29">
        <v>0</v>
      </c>
      <c r="L33" s="64">
        <v>1</v>
      </c>
      <c r="M33" s="21">
        <v>0</v>
      </c>
      <c r="N33" s="21"/>
      <c r="O33" s="22"/>
      <c r="P33" s="177">
        <f t="shared" si="0"/>
        <v>1</v>
      </c>
      <c r="Q33" s="13">
        <f t="shared" si="0"/>
        <v>0</v>
      </c>
      <c r="R33" s="177">
        <f t="shared" si="1"/>
        <v>0.5</v>
      </c>
      <c r="U33" s="15"/>
    </row>
    <row r="34" spans="2:21" ht="63.75" customHeight="1" thickBot="1" x14ac:dyDescent="0.25">
      <c r="B34" s="308"/>
      <c r="C34" s="309"/>
      <c r="D34" s="280"/>
      <c r="E34" s="20" t="s">
        <v>153</v>
      </c>
      <c r="F34" s="20" t="s">
        <v>154</v>
      </c>
      <c r="G34" s="21">
        <v>15</v>
      </c>
      <c r="H34" s="21">
        <v>5</v>
      </c>
      <c r="I34" s="21">
        <v>4</v>
      </c>
      <c r="J34" s="21">
        <v>4</v>
      </c>
      <c r="K34" s="21">
        <v>2</v>
      </c>
      <c r="L34" s="64">
        <v>5</v>
      </c>
      <c r="M34" s="21">
        <v>2</v>
      </c>
      <c r="N34" s="21"/>
      <c r="O34" s="22"/>
      <c r="P34" s="177">
        <f t="shared" si="0"/>
        <v>1</v>
      </c>
      <c r="Q34" s="13">
        <f t="shared" si="0"/>
        <v>0.5</v>
      </c>
      <c r="R34" s="177">
        <f t="shared" si="1"/>
        <v>0.46666666666666667</v>
      </c>
      <c r="U34" s="15"/>
    </row>
    <row r="35" spans="2:21" ht="63.75" customHeight="1" thickBot="1" x14ac:dyDescent="0.25">
      <c r="B35" s="308"/>
      <c r="C35" s="309"/>
      <c r="D35" s="280"/>
      <c r="E35" s="20" t="s">
        <v>155</v>
      </c>
      <c r="F35" s="20" t="s">
        <v>156</v>
      </c>
      <c r="G35" s="21">
        <v>1</v>
      </c>
      <c r="H35" s="21">
        <v>0</v>
      </c>
      <c r="I35" s="21">
        <v>0</v>
      </c>
      <c r="J35" s="21">
        <v>1</v>
      </c>
      <c r="K35" s="21">
        <v>0</v>
      </c>
      <c r="L35" s="64">
        <v>0</v>
      </c>
      <c r="M35" s="21">
        <v>0</v>
      </c>
      <c r="N35" s="21"/>
      <c r="O35" s="22"/>
      <c r="P35" s="177" t="str">
        <f t="shared" si="0"/>
        <v>-</v>
      </c>
      <c r="Q35" s="13" t="str">
        <f t="shared" si="0"/>
        <v>-</v>
      </c>
      <c r="R35" s="177">
        <f t="shared" si="1"/>
        <v>0</v>
      </c>
      <c r="U35" s="15"/>
    </row>
    <row r="36" spans="2:21" ht="63.75" customHeight="1" thickBot="1" x14ac:dyDescent="0.25">
      <c r="B36" s="308"/>
      <c r="C36" s="307"/>
      <c r="D36" s="280"/>
      <c r="E36" s="20" t="s">
        <v>157</v>
      </c>
      <c r="F36" s="20" t="s">
        <v>158</v>
      </c>
      <c r="G36" s="21">
        <v>1</v>
      </c>
      <c r="H36" s="21">
        <v>0</v>
      </c>
      <c r="I36" s="21">
        <v>0</v>
      </c>
      <c r="J36" s="21">
        <v>1</v>
      </c>
      <c r="K36" s="21">
        <v>0</v>
      </c>
      <c r="L36" s="64">
        <v>0</v>
      </c>
      <c r="M36" s="21">
        <v>0</v>
      </c>
      <c r="N36" s="21"/>
      <c r="O36" s="22"/>
      <c r="P36" s="177" t="str">
        <f t="shared" si="0"/>
        <v>-</v>
      </c>
      <c r="Q36" s="13" t="str">
        <f t="shared" si="0"/>
        <v>-</v>
      </c>
      <c r="R36" s="177">
        <f t="shared" si="1"/>
        <v>0</v>
      </c>
      <c r="U36" s="15"/>
    </row>
    <row r="37" spans="2:21" ht="82.5" customHeight="1" thickBot="1" x14ac:dyDescent="0.25">
      <c r="B37" s="308"/>
      <c r="C37" s="306" t="s">
        <v>1349</v>
      </c>
      <c r="D37" s="280"/>
      <c r="E37" s="20" t="s">
        <v>159</v>
      </c>
      <c r="F37" s="20" t="s">
        <v>160</v>
      </c>
      <c r="G37" s="27">
        <v>1</v>
      </c>
      <c r="H37" s="126">
        <v>0</v>
      </c>
      <c r="I37" s="27">
        <v>0</v>
      </c>
      <c r="J37" s="27">
        <v>1</v>
      </c>
      <c r="K37" s="27">
        <v>0</v>
      </c>
      <c r="L37" s="70">
        <v>0</v>
      </c>
      <c r="M37" s="27">
        <v>0</v>
      </c>
      <c r="N37" s="25"/>
      <c r="O37" s="26"/>
      <c r="P37" s="177" t="str">
        <f t="shared" si="0"/>
        <v>-</v>
      </c>
      <c r="Q37" s="13" t="str">
        <f t="shared" si="0"/>
        <v>-</v>
      </c>
      <c r="R37" s="177">
        <f t="shared" si="1"/>
        <v>0</v>
      </c>
      <c r="T37" s="1" t="s">
        <v>13</v>
      </c>
      <c r="U37" s="15"/>
    </row>
    <row r="38" spans="2:21" ht="63.75" customHeight="1" thickBot="1" x14ac:dyDescent="0.25">
      <c r="B38" s="308"/>
      <c r="C38" s="307"/>
      <c r="D38" s="281"/>
      <c r="E38" s="20" t="s">
        <v>161</v>
      </c>
      <c r="F38" s="20" t="s">
        <v>162</v>
      </c>
      <c r="G38" s="16">
        <v>2</v>
      </c>
      <c r="H38" s="16">
        <v>2</v>
      </c>
      <c r="I38" s="16">
        <v>2</v>
      </c>
      <c r="J38" s="16">
        <v>2</v>
      </c>
      <c r="K38" s="16">
        <v>2</v>
      </c>
      <c r="L38" s="68">
        <v>2</v>
      </c>
      <c r="M38" s="16">
        <v>2</v>
      </c>
      <c r="N38" s="16"/>
      <c r="O38" s="23"/>
      <c r="P38" s="177">
        <f t="shared" si="0"/>
        <v>1</v>
      </c>
      <c r="Q38" s="13">
        <f t="shared" si="0"/>
        <v>1</v>
      </c>
      <c r="R38" s="177">
        <f t="shared" si="1"/>
        <v>1</v>
      </c>
      <c r="U38" s="15"/>
    </row>
    <row r="39" spans="2:21" ht="69" customHeight="1" thickBot="1" x14ac:dyDescent="0.25">
      <c r="B39" s="272" t="s">
        <v>91</v>
      </c>
      <c r="C39" s="272" t="s">
        <v>92</v>
      </c>
      <c r="D39" s="274" t="s">
        <v>168</v>
      </c>
      <c r="E39" s="33" t="s">
        <v>15</v>
      </c>
      <c r="F39" s="47"/>
      <c r="G39" s="305" t="s">
        <v>16</v>
      </c>
      <c r="H39" s="38" t="s">
        <v>44</v>
      </c>
      <c r="I39" s="33" t="s">
        <v>45</v>
      </c>
      <c r="J39" s="34" t="s">
        <v>46</v>
      </c>
      <c r="K39" s="34" t="s">
        <v>40</v>
      </c>
      <c r="L39" s="65" t="s">
        <v>37</v>
      </c>
      <c r="M39" s="33" t="s">
        <v>38</v>
      </c>
      <c r="N39" s="34" t="s">
        <v>39</v>
      </c>
      <c r="O39" s="34" t="s">
        <v>40</v>
      </c>
      <c r="P39" s="35" t="s">
        <v>17</v>
      </c>
      <c r="Q39" s="35" t="s">
        <v>1361</v>
      </c>
      <c r="R39" s="36" t="s">
        <v>12</v>
      </c>
    </row>
    <row r="40" spans="2:21" ht="16.5" thickBot="1" x14ac:dyDescent="0.25">
      <c r="B40" s="273"/>
      <c r="C40" s="273"/>
      <c r="D40" s="275"/>
      <c r="E40" s="37">
        <f>COUNTA(E4:E38)</f>
        <v>35</v>
      </c>
      <c r="F40" s="48"/>
      <c r="G40" s="277"/>
      <c r="H40" s="39">
        <f t="shared" ref="H40:O40" si="2">COUNTIF(H4:H38,"&gt;0")</f>
        <v>24</v>
      </c>
      <c r="I40" s="39">
        <f t="shared" si="2"/>
        <v>30</v>
      </c>
      <c r="J40" s="39">
        <f t="shared" si="2"/>
        <v>23</v>
      </c>
      <c r="K40" s="39">
        <f t="shared" si="2"/>
        <v>20</v>
      </c>
      <c r="L40" s="66">
        <f t="shared" si="2"/>
        <v>24</v>
      </c>
      <c r="M40" s="39">
        <f t="shared" si="2"/>
        <v>12</v>
      </c>
      <c r="N40" s="39">
        <f t="shared" si="2"/>
        <v>0</v>
      </c>
      <c r="O40" s="39">
        <f t="shared" si="2"/>
        <v>0</v>
      </c>
      <c r="P40" s="40">
        <f>AVERAGE(P4:P38)</f>
        <v>0.89553503787878785</v>
      </c>
      <c r="Q40" s="40">
        <f>AVERAGE(Q4:Q38)</f>
        <v>0.29688090844340848</v>
      </c>
      <c r="R40" s="40">
        <f>AVERAGE(R4:R38)</f>
        <v>0.43719261904761902</v>
      </c>
    </row>
    <row r="41" spans="2:21" ht="64.5" customHeight="1" thickBot="1" x14ac:dyDescent="0.3">
      <c r="B41" s="289" t="s">
        <v>1280</v>
      </c>
      <c r="C41" s="290"/>
      <c r="D41" s="291"/>
      <c r="E41" s="289" t="s">
        <v>1281</v>
      </c>
      <c r="F41" s="291"/>
      <c r="G41" s="310" t="s">
        <v>1363</v>
      </c>
      <c r="H41" s="311"/>
      <c r="I41" s="312"/>
      <c r="J41" s="203" t="s">
        <v>1273</v>
      </c>
      <c r="K41" s="204" t="s">
        <v>1274</v>
      </c>
      <c r="L41" s="204" t="s">
        <v>1275</v>
      </c>
      <c r="M41" s="204"/>
      <c r="N41" s="204"/>
      <c r="O41" s="204"/>
      <c r="P41" s="204" t="s">
        <v>1276</v>
      </c>
      <c r="Q41" s="205" t="s">
        <v>1277</v>
      </c>
    </row>
    <row r="42" spans="2:21" ht="32.25" customHeight="1" thickBot="1" x14ac:dyDescent="0.25">
      <c r="B42" s="292" t="s">
        <v>1278</v>
      </c>
      <c r="C42" s="293"/>
      <c r="D42" s="294"/>
      <c r="E42" s="292" t="s">
        <v>1270</v>
      </c>
      <c r="F42" s="294"/>
      <c r="G42" s="313"/>
      <c r="H42" s="314"/>
      <c r="I42" s="315"/>
      <c r="J42" s="191"/>
      <c r="K42" s="186"/>
      <c r="L42" s="187"/>
      <c r="M42" s="188"/>
      <c r="N42" s="188"/>
      <c r="O42" s="188"/>
      <c r="P42" s="189"/>
      <c r="Q42" s="190"/>
    </row>
    <row r="43" spans="2:21" ht="12" customHeight="1" x14ac:dyDescent="0.2"/>
    <row r="44" spans="2:21" ht="55.5" customHeight="1" x14ac:dyDescent="0.2"/>
    <row r="56" spans="5:5" ht="9" customHeight="1" x14ac:dyDescent="0.2"/>
    <row r="59" spans="5:5" x14ac:dyDescent="0.2">
      <c r="E59" s="1" t="s">
        <v>1365</v>
      </c>
    </row>
    <row r="60" spans="5:5" x14ac:dyDescent="0.2">
      <c r="E60" s="1" t="s">
        <v>1366</v>
      </c>
    </row>
  </sheetData>
  <sheetProtection formatCells="0" formatColumns="0" formatRows="0"/>
  <mergeCells count="21">
    <mergeCell ref="B41:D41"/>
    <mergeCell ref="E41:F41"/>
    <mergeCell ref="G41:I41"/>
    <mergeCell ref="B42:D42"/>
    <mergeCell ref="E42:F42"/>
    <mergeCell ref="G42:I42"/>
    <mergeCell ref="B1:Q1"/>
    <mergeCell ref="B39:B40"/>
    <mergeCell ref="C39:C40"/>
    <mergeCell ref="D39:D40"/>
    <mergeCell ref="G39:G40"/>
    <mergeCell ref="D4:D10"/>
    <mergeCell ref="D11:D17"/>
    <mergeCell ref="D18:D19"/>
    <mergeCell ref="D20:D28"/>
    <mergeCell ref="D29:D38"/>
    <mergeCell ref="C37:C38"/>
    <mergeCell ref="B4:B38"/>
    <mergeCell ref="C4:C17"/>
    <mergeCell ref="C19:C28"/>
    <mergeCell ref="C30:C36"/>
  </mergeCells>
  <conditionalFormatting sqref="R4:R18">
    <cfRule type="cellIs" dxfId="713" priority="142" operator="equal">
      <formula>"-"</formula>
    </cfRule>
    <cfRule type="cellIs" dxfId="712" priority="143" operator="between">
      <formula>0.9</formula>
      <formula>1</formula>
    </cfRule>
    <cfRule type="cellIs" dxfId="711" priority="144" operator="between">
      <formula>0.7</formula>
      <formula>0.899</formula>
    </cfRule>
    <cfRule type="cellIs" dxfId="710" priority="145" operator="between">
      <formula>0</formula>
      <formula>0.699</formula>
    </cfRule>
  </conditionalFormatting>
  <conditionalFormatting sqref="R4:R18">
    <cfRule type="cellIs" dxfId="709" priority="138" operator="equal">
      <formula>"-"</formula>
    </cfRule>
    <cfRule type="cellIs" dxfId="708" priority="139" operator="lessThan">
      <formula>0.699</formula>
    </cfRule>
    <cfRule type="cellIs" dxfId="707" priority="140" operator="between">
      <formula>0.7</formula>
      <formula>0.8999</formula>
    </cfRule>
    <cfRule type="cellIs" dxfId="706" priority="141" operator="between">
      <formula>0.9</formula>
      <formula>1</formula>
    </cfRule>
  </conditionalFormatting>
  <conditionalFormatting sqref="R4:R18">
    <cfRule type="cellIs" dxfId="705" priority="134" operator="equal">
      <formula>"-"</formula>
    </cfRule>
    <cfRule type="cellIs" dxfId="704" priority="135" operator="lessThan">
      <formula>0.69999</formula>
    </cfRule>
    <cfRule type="cellIs" dxfId="703" priority="136" operator="between">
      <formula>0.7</formula>
      <formula>0.8999</formula>
    </cfRule>
    <cfRule type="cellIs" dxfId="702" priority="137" operator="between">
      <formula>0.9</formula>
      <formula>1</formula>
    </cfRule>
  </conditionalFormatting>
  <conditionalFormatting sqref="R4:R18">
    <cfRule type="cellIs" dxfId="701" priority="130" operator="equal">
      <formula>"-"</formula>
    </cfRule>
    <cfRule type="cellIs" dxfId="700" priority="131" operator="between">
      <formula>0.9</formula>
      <formula>1</formula>
    </cfRule>
    <cfRule type="cellIs" dxfId="699" priority="132" operator="between">
      <formula>0.7</formula>
      <formula>0.899</formula>
    </cfRule>
    <cfRule type="cellIs" dxfId="698" priority="133" operator="lessThan">
      <formula>0.699</formula>
    </cfRule>
  </conditionalFormatting>
  <conditionalFormatting sqref="R4:R18">
    <cfRule type="cellIs" dxfId="697" priority="126" operator="equal">
      <formula>"-"</formula>
    </cfRule>
    <cfRule type="cellIs" dxfId="696" priority="127" operator="lessThan">
      <formula>0.699</formula>
    </cfRule>
    <cfRule type="cellIs" dxfId="695" priority="128" operator="between">
      <formula>0.9</formula>
      <formula>1</formula>
    </cfRule>
    <cfRule type="cellIs" dxfId="694" priority="129" operator="between">
      <formula>0.7</formula>
      <formula>"89.99%"</formula>
    </cfRule>
  </conditionalFormatting>
  <conditionalFormatting sqref="R4:R18">
    <cfRule type="cellIs" dxfId="693" priority="122" operator="equal">
      <formula>"-"</formula>
    </cfRule>
    <cfRule type="cellIs" dxfId="692" priority="123" operator="lessThan">
      <formula>0.699</formula>
    </cfRule>
    <cfRule type="cellIs" dxfId="691" priority="124" operator="between">
      <formula>0.7</formula>
      <formula>0.899</formula>
    </cfRule>
    <cfRule type="cellIs" dxfId="690" priority="125" operator="between">
      <formula>0.9</formula>
      <formula>1</formula>
    </cfRule>
  </conditionalFormatting>
  <conditionalFormatting sqref="R4:R18">
    <cfRule type="cellIs" dxfId="689" priority="118" operator="equal">
      <formula>"-"</formula>
    </cfRule>
    <cfRule type="cellIs" dxfId="688" priority="119" operator="lessThan">
      <formula>0.699</formula>
    </cfRule>
    <cfRule type="cellIs" dxfId="687" priority="120" operator="between">
      <formula>0.7</formula>
      <formula>0.9166666</formula>
    </cfRule>
    <cfRule type="cellIs" dxfId="686" priority="121" operator="between">
      <formula>0.9167</formula>
      <formula>1</formula>
    </cfRule>
  </conditionalFormatting>
  <conditionalFormatting sqref="P4:P18">
    <cfRule type="cellIs" dxfId="685" priority="58" operator="equal">
      <formula>"-"</formula>
    </cfRule>
    <cfRule type="cellIs" dxfId="684" priority="59" operator="between">
      <formula>0.9</formula>
      <formula>1</formula>
    </cfRule>
    <cfRule type="cellIs" dxfId="683" priority="60" operator="between">
      <formula>0.7</formula>
      <formula>0.899</formula>
    </cfRule>
    <cfRule type="cellIs" dxfId="682" priority="61" operator="between">
      <formula>0</formula>
      <formula>0.699</formula>
    </cfRule>
  </conditionalFormatting>
  <conditionalFormatting sqref="P4:P18">
    <cfRule type="cellIs" dxfId="681" priority="54" operator="equal">
      <formula>"-"</formula>
    </cfRule>
    <cfRule type="cellIs" dxfId="680" priority="55" operator="lessThan">
      <formula>0.699</formula>
    </cfRule>
    <cfRule type="cellIs" dxfId="679" priority="56" operator="between">
      <formula>0.7</formula>
      <formula>0.8999</formula>
    </cfRule>
    <cfRule type="cellIs" dxfId="678" priority="57" operator="between">
      <formula>0.9</formula>
      <formula>1</formula>
    </cfRule>
  </conditionalFormatting>
  <conditionalFormatting sqref="P4:P18">
    <cfRule type="cellIs" dxfId="677" priority="50" operator="equal">
      <formula>"-"</formula>
    </cfRule>
    <cfRule type="cellIs" dxfId="676" priority="51" operator="lessThan">
      <formula>0.69999</formula>
    </cfRule>
    <cfRule type="cellIs" dxfId="675" priority="52" operator="between">
      <formula>0.7</formula>
      <formula>0.8999</formula>
    </cfRule>
    <cfRule type="cellIs" dxfId="674" priority="53" operator="between">
      <formula>0.9</formula>
      <formula>1</formula>
    </cfRule>
  </conditionalFormatting>
  <conditionalFormatting sqref="P4:P18">
    <cfRule type="cellIs" dxfId="673" priority="46" operator="equal">
      <formula>"-"</formula>
    </cfRule>
    <cfRule type="cellIs" dxfId="672" priority="47" operator="between">
      <formula>0.9</formula>
      <formula>1</formula>
    </cfRule>
    <cfRule type="cellIs" dxfId="671" priority="48" operator="between">
      <formula>0.7</formula>
      <formula>0.899</formula>
    </cfRule>
    <cfRule type="cellIs" dxfId="670" priority="49" operator="lessThan">
      <formula>0.699</formula>
    </cfRule>
  </conditionalFormatting>
  <conditionalFormatting sqref="P4:P18">
    <cfRule type="cellIs" dxfId="669" priority="42" operator="equal">
      <formula>"-"</formula>
    </cfRule>
    <cfRule type="cellIs" dxfId="668" priority="43" operator="lessThan">
      <formula>0.699</formula>
    </cfRule>
    <cfRule type="cellIs" dxfId="667" priority="44" operator="between">
      <formula>0.9</formula>
      <formula>1</formula>
    </cfRule>
    <cfRule type="cellIs" dxfId="666" priority="45" operator="between">
      <formula>0.7</formula>
      <formula>"89.99%"</formula>
    </cfRule>
  </conditionalFormatting>
  <conditionalFormatting sqref="P4:P18">
    <cfRule type="cellIs" dxfId="665" priority="38" operator="equal">
      <formula>"-"</formula>
    </cfRule>
    <cfRule type="cellIs" dxfId="664" priority="39" operator="lessThan">
      <formula>0.699</formula>
    </cfRule>
    <cfRule type="cellIs" dxfId="663" priority="40" operator="between">
      <formula>0.7</formula>
      <formula>0.899</formula>
    </cfRule>
    <cfRule type="cellIs" dxfId="662" priority="41" operator="between">
      <formula>0.9</formula>
      <formula>1</formula>
    </cfRule>
  </conditionalFormatting>
  <conditionalFormatting sqref="P4:P18">
    <cfRule type="cellIs" dxfId="661" priority="34" operator="equal">
      <formula>"-"</formula>
    </cfRule>
    <cfRule type="cellIs" dxfId="660" priority="35" operator="lessThan">
      <formula>0.699</formula>
    </cfRule>
    <cfRule type="cellIs" dxfId="659" priority="36" operator="between">
      <formula>0.7</formula>
      <formula>0.9166666</formula>
    </cfRule>
    <cfRule type="cellIs" dxfId="658" priority="37" operator="between">
      <formula>0.9167</formula>
      <formula>1</formula>
    </cfRule>
  </conditionalFormatting>
  <conditionalFormatting sqref="P19:P38 R19:R38">
    <cfRule type="cellIs" dxfId="657" priority="30" operator="equal">
      <formula>"-"</formula>
    </cfRule>
    <cfRule type="cellIs" dxfId="656" priority="31" operator="lessThan">
      <formula>0.5</formula>
    </cfRule>
    <cfRule type="cellIs" dxfId="655" priority="32" operator="between">
      <formula>0.5</formula>
      <formula>0.75</formula>
    </cfRule>
    <cfRule type="cellIs" dxfId="654" priority="33" operator="between">
      <formula>0.75</formula>
      <formula>1</formula>
    </cfRule>
  </conditionalFormatting>
  <conditionalFormatting sqref="P19:P38 R19:R38">
    <cfRule type="cellIs" dxfId="653" priority="29" operator="equal">
      <formula>0</formula>
    </cfRule>
  </conditionalFormatting>
  <conditionalFormatting sqref="Q4:Q38">
    <cfRule type="cellIs" dxfId="652" priority="25" operator="equal">
      <formula>"-"</formula>
    </cfRule>
    <cfRule type="cellIs" dxfId="651" priority="26" operator="between">
      <formula>0.9</formula>
      <formula>1</formula>
    </cfRule>
    <cfRule type="cellIs" dxfId="650" priority="27" operator="between">
      <formula>0.7</formula>
      <formula>0.899</formula>
    </cfRule>
    <cfRule type="cellIs" dxfId="649" priority="28" operator="between">
      <formula>0</formula>
      <formula>0.699</formula>
    </cfRule>
  </conditionalFormatting>
  <conditionalFormatting sqref="Q4:Q38">
    <cfRule type="cellIs" dxfId="648" priority="21" operator="equal">
      <formula>"-"</formula>
    </cfRule>
    <cfRule type="cellIs" dxfId="647" priority="22" operator="lessThan">
      <formula>0.699</formula>
    </cfRule>
    <cfRule type="cellIs" dxfId="646" priority="23" operator="between">
      <formula>0.7</formula>
      <formula>0.8999</formula>
    </cfRule>
    <cfRule type="cellIs" dxfId="645" priority="24" operator="between">
      <formula>0.9</formula>
      <formula>1</formula>
    </cfRule>
  </conditionalFormatting>
  <conditionalFormatting sqref="Q4:Q38">
    <cfRule type="cellIs" dxfId="644" priority="17" operator="equal">
      <formula>"-"</formula>
    </cfRule>
    <cfRule type="cellIs" dxfId="643" priority="18" operator="lessThan">
      <formula>0.69999</formula>
    </cfRule>
    <cfRule type="cellIs" dxfId="642" priority="19" operator="between">
      <formula>0.7</formula>
      <formula>0.8999</formula>
    </cfRule>
    <cfRule type="cellIs" dxfId="641" priority="20" operator="between">
      <formula>0.9</formula>
      <formula>1</formula>
    </cfRule>
  </conditionalFormatting>
  <conditionalFormatting sqref="Q4:Q38">
    <cfRule type="cellIs" dxfId="640" priority="13" operator="equal">
      <formula>"-"</formula>
    </cfRule>
    <cfRule type="cellIs" dxfId="639" priority="14" operator="between">
      <formula>0.9</formula>
      <formula>1</formula>
    </cfRule>
    <cfRule type="cellIs" dxfId="638" priority="15" operator="between">
      <formula>0.7</formula>
      <formula>0.899</formula>
    </cfRule>
    <cfRule type="cellIs" dxfId="637" priority="16" operator="lessThan">
      <formula>0.699</formula>
    </cfRule>
  </conditionalFormatting>
  <conditionalFormatting sqref="Q4:Q38">
    <cfRule type="cellIs" dxfId="636" priority="9" operator="equal">
      <formula>"-"</formula>
    </cfRule>
    <cfRule type="cellIs" dxfId="635" priority="10" operator="lessThan">
      <formula>0.699</formula>
    </cfRule>
    <cfRule type="cellIs" dxfId="634" priority="11" operator="between">
      <formula>0.9</formula>
      <formula>1</formula>
    </cfRule>
    <cfRule type="cellIs" dxfId="633" priority="12" operator="between">
      <formula>0.7</formula>
      <formula>"89.99%"</formula>
    </cfRule>
  </conditionalFormatting>
  <conditionalFormatting sqref="Q4:Q38">
    <cfRule type="cellIs" dxfId="632" priority="5" operator="equal">
      <formula>"-"</formula>
    </cfRule>
    <cfRule type="cellIs" dxfId="631" priority="6" operator="lessThan">
      <formula>0.699</formula>
    </cfRule>
    <cfRule type="cellIs" dxfId="630" priority="7" operator="between">
      <formula>0.7</formula>
      <formula>0.899</formula>
    </cfRule>
    <cfRule type="cellIs" dxfId="629" priority="8" operator="between">
      <formula>0.9</formula>
      <formula>1</formula>
    </cfRule>
  </conditionalFormatting>
  <conditionalFormatting sqref="Q4:Q38">
    <cfRule type="cellIs" dxfId="628" priority="1" operator="equal">
      <formula>"-"</formula>
    </cfRule>
    <cfRule type="cellIs" dxfId="627" priority="2" operator="lessThan">
      <formula>0.699</formula>
    </cfRule>
    <cfRule type="cellIs" dxfId="626" priority="3" operator="between">
      <formula>0.7</formula>
      <formula>0.9166666</formula>
    </cfRule>
    <cfRule type="cellIs" dxfId="625"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paperSize="190" scale="49" orientation="landscape" r:id="rId1"/>
  <rowBreaks count="3" manualBreakCount="3">
    <brk id="17" max="17" man="1"/>
    <brk id="28" max="17" man="1"/>
    <brk id="42" max="17"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97"/>
  <sheetViews>
    <sheetView topLeftCell="C1" zoomScale="70" zoomScaleNormal="70" zoomScaleSheetLayoutView="70" workbookViewId="0">
      <pane ySplit="3" topLeftCell="A88" activePane="bottomLeft" state="frozen"/>
      <selection activeCell="B1" sqref="B1"/>
      <selection pane="bottomLeft" activeCell="R93" sqref="R93"/>
    </sheetView>
  </sheetViews>
  <sheetFormatPr baseColWidth="10" defaultColWidth="11.42578125" defaultRowHeight="15" x14ac:dyDescent="0.2"/>
  <cols>
    <col min="1" max="1" width="2.85546875" style="1" customWidth="1"/>
    <col min="2" max="3" width="27.7109375" style="1" customWidth="1"/>
    <col min="4" max="4" width="32.42578125" style="1" customWidth="1"/>
    <col min="5" max="5" width="50.140625" style="1" customWidth="1"/>
    <col min="6" max="6" width="48.7109375" style="1" hidden="1" customWidth="1"/>
    <col min="7" max="7" width="16.28515625" style="1" customWidth="1"/>
    <col min="8" max="8" width="16.140625" style="1" customWidth="1"/>
    <col min="9" max="9" width="16" style="1" customWidth="1"/>
    <col min="10" max="10" width="15.7109375" style="1" customWidth="1"/>
    <col min="11" max="11" width="17.42578125" style="1" customWidth="1"/>
    <col min="12" max="12" width="16" style="67" customWidth="1"/>
    <col min="13" max="13" width="10" style="1" customWidth="1"/>
    <col min="14" max="14" width="12" style="1" customWidth="1"/>
    <col min="15" max="15" width="7.140625" style="1" customWidth="1"/>
    <col min="16" max="16" width="15.7109375" style="1" customWidth="1"/>
    <col min="17" max="17" width="19.85546875" style="1" customWidth="1"/>
    <col min="18" max="18" width="16.140625" style="2" customWidth="1"/>
    <col min="19" max="19" width="11.42578125" style="2" customWidth="1"/>
    <col min="20" max="56" width="11.42578125" style="2"/>
    <col min="57" max="16384" width="11.42578125" style="1"/>
  </cols>
  <sheetData>
    <row r="1" spans="1:57" ht="42" customHeight="1" x14ac:dyDescent="0.2">
      <c r="B1" s="278" t="s">
        <v>171</v>
      </c>
      <c r="C1" s="278"/>
      <c r="D1" s="278"/>
      <c r="E1" s="278"/>
      <c r="F1" s="278"/>
      <c r="G1" s="278"/>
      <c r="H1" s="278"/>
      <c r="I1" s="278"/>
      <c r="J1" s="278"/>
      <c r="K1" s="278"/>
      <c r="L1" s="278"/>
      <c r="M1" s="278"/>
      <c r="N1" s="278"/>
      <c r="O1" s="278"/>
      <c r="P1" s="278"/>
      <c r="Q1" s="278"/>
    </row>
    <row r="2" spans="1:57" ht="16.5" thickBot="1" x14ac:dyDescent="0.25">
      <c r="D2" s="2"/>
      <c r="E2" s="55"/>
      <c r="F2" s="55"/>
      <c r="G2" s="55"/>
      <c r="H2" s="55"/>
      <c r="I2" s="55"/>
      <c r="J2" s="55"/>
      <c r="K2" s="55"/>
      <c r="L2" s="60"/>
      <c r="M2" s="55"/>
      <c r="N2" s="55"/>
      <c r="O2" s="55"/>
      <c r="P2" s="55"/>
      <c r="Q2" s="55"/>
    </row>
    <row r="3" spans="1:57" ht="54" customHeight="1" thickBot="1" x14ac:dyDescent="0.25">
      <c r="B3" s="4" t="s">
        <v>0</v>
      </c>
      <c r="C3" s="49" t="s">
        <v>36</v>
      </c>
      <c r="D3" s="5" t="s">
        <v>1</v>
      </c>
      <c r="E3" s="6" t="s">
        <v>2</v>
      </c>
      <c r="F3" s="6" t="s">
        <v>18</v>
      </c>
      <c r="G3" s="7" t="s">
        <v>3</v>
      </c>
      <c r="H3" s="7" t="s">
        <v>4</v>
      </c>
      <c r="I3" s="7" t="s">
        <v>5</v>
      </c>
      <c r="J3" s="7" t="s">
        <v>6</v>
      </c>
      <c r="K3" s="7" t="s">
        <v>7</v>
      </c>
      <c r="L3" s="258" t="s">
        <v>8</v>
      </c>
      <c r="M3" s="7" t="s">
        <v>9</v>
      </c>
      <c r="N3" s="7" t="s">
        <v>10</v>
      </c>
      <c r="O3" s="7" t="s">
        <v>11</v>
      </c>
      <c r="P3" s="8" t="s">
        <v>17</v>
      </c>
      <c r="Q3" s="8" t="s">
        <v>1361</v>
      </c>
      <c r="R3" s="9" t="s">
        <v>12</v>
      </c>
      <c r="BE3" s="2"/>
    </row>
    <row r="4" spans="1:57" ht="45.75" customHeight="1" thickBot="1" x14ac:dyDescent="0.25">
      <c r="A4" s="2"/>
      <c r="B4" s="324" t="s">
        <v>1286</v>
      </c>
      <c r="C4" s="325" t="s">
        <v>1346</v>
      </c>
      <c r="D4" s="323" t="s">
        <v>340</v>
      </c>
      <c r="E4" s="45" t="s">
        <v>172</v>
      </c>
      <c r="F4" s="45" t="s">
        <v>173</v>
      </c>
      <c r="G4" s="75">
        <v>1</v>
      </c>
      <c r="H4" s="75">
        <v>1</v>
      </c>
      <c r="I4" s="75">
        <v>1</v>
      </c>
      <c r="J4" s="75">
        <v>1</v>
      </c>
      <c r="K4" s="75">
        <v>1</v>
      </c>
      <c r="L4" s="76">
        <v>1</v>
      </c>
      <c r="M4" s="10">
        <v>0</v>
      </c>
      <c r="N4" s="11"/>
      <c r="O4" s="12"/>
      <c r="P4" s="177">
        <f t="shared" ref="P4:Q35" si="0">IF(H4=0,"-",IF((L4/H4)&lt;=1,(L4/H4),1))</f>
        <v>1</v>
      </c>
      <c r="Q4" s="13">
        <f t="shared" si="0"/>
        <v>0</v>
      </c>
      <c r="R4" s="177">
        <f>IF(((L4+M4+N4+O4)/(G4))&lt;=1,((L4+M4+N4+O4)/(G4)),1)/4</f>
        <v>0.25</v>
      </c>
      <c r="U4" s="153"/>
      <c r="BE4" s="2"/>
    </row>
    <row r="5" spans="1:57" s="18" customFormat="1" ht="79.5" customHeight="1" thickBot="1" x14ac:dyDescent="0.25">
      <c r="A5" s="2"/>
      <c r="B5" s="324"/>
      <c r="C5" s="325"/>
      <c r="D5" s="323"/>
      <c r="E5" s="20" t="s">
        <v>174</v>
      </c>
      <c r="F5" s="20" t="s">
        <v>175</v>
      </c>
      <c r="G5" s="77">
        <v>1</v>
      </c>
      <c r="H5" s="77">
        <v>1</v>
      </c>
      <c r="I5" s="77">
        <v>1</v>
      </c>
      <c r="J5" s="77">
        <v>1</v>
      </c>
      <c r="K5" s="77">
        <v>1</v>
      </c>
      <c r="L5" s="78">
        <v>1</v>
      </c>
      <c r="M5" s="10">
        <v>0</v>
      </c>
      <c r="N5" s="16"/>
      <c r="O5" s="17"/>
      <c r="P5" s="177">
        <f t="shared" si="0"/>
        <v>1</v>
      </c>
      <c r="Q5" s="13">
        <f t="shared" si="0"/>
        <v>0</v>
      </c>
      <c r="R5" s="177">
        <f>IF(((L5+M5+N5+O5)/(G5))&lt;=1,((L5+M5+N5+O5)/(G5)),1)/4</f>
        <v>0.25</v>
      </c>
      <c r="S5" s="2"/>
      <c r="T5" s="2"/>
      <c r="U5" s="153"/>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row>
    <row r="6" spans="1:57" s="18" customFormat="1" ht="95.25" customHeight="1" thickBot="1" x14ac:dyDescent="0.25">
      <c r="A6" s="2"/>
      <c r="B6" s="324"/>
      <c r="C6" s="325"/>
      <c r="D6" s="323"/>
      <c r="E6" s="20" t="s">
        <v>176</v>
      </c>
      <c r="F6" s="20" t="s">
        <v>177</v>
      </c>
      <c r="G6" s="77">
        <v>1</v>
      </c>
      <c r="H6" s="77">
        <v>1</v>
      </c>
      <c r="I6" s="77">
        <v>0</v>
      </c>
      <c r="J6" s="77">
        <v>0</v>
      </c>
      <c r="K6" s="77">
        <v>0</v>
      </c>
      <c r="L6" s="78">
        <v>0</v>
      </c>
      <c r="M6" s="16">
        <v>0</v>
      </c>
      <c r="N6" s="16"/>
      <c r="O6" s="17"/>
      <c r="P6" s="177">
        <f t="shared" si="0"/>
        <v>0</v>
      </c>
      <c r="Q6" s="13" t="str">
        <f t="shared" si="0"/>
        <v>-</v>
      </c>
      <c r="R6" s="177">
        <f t="shared" ref="R6:R68" si="1">IF(((L6+M6+N6+O6)/(G6))&lt;=1,((L6+M6+N6+O6)/(G6)),1)</f>
        <v>0</v>
      </c>
      <c r="S6" s="2"/>
      <c r="T6" s="2"/>
      <c r="U6" s="153"/>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row>
    <row r="7" spans="1:57" s="18" customFormat="1" ht="79.5" customHeight="1" thickBot="1" x14ac:dyDescent="0.25">
      <c r="A7" s="2"/>
      <c r="B7" s="324"/>
      <c r="C7" s="325"/>
      <c r="D7" s="323"/>
      <c r="E7" s="20" t="s">
        <v>178</v>
      </c>
      <c r="F7" s="20" t="s">
        <v>179</v>
      </c>
      <c r="G7" s="77">
        <v>1</v>
      </c>
      <c r="H7" s="77">
        <v>0</v>
      </c>
      <c r="I7" s="77">
        <v>1</v>
      </c>
      <c r="J7" s="77">
        <v>0</v>
      </c>
      <c r="K7" s="77">
        <v>0</v>
      </c>
      <c r="L7" s="78">
        <v>0</v>
      </c>
      <c r="M7" s="16">
        <v>0</v>
      </c>
      <c r="N7" s="16"/>
      <c r="O7" s="17"/>
      <c r="P7" s="177" t="str">
        <f t="shared" si="0"/>
        <v>-</v>
      </c>
      <c r="Q7" s="13">
        <f t="shared" si="0"/>
        <v>0</v>
      </c>
      <c r="R7" s="177">
        <f t="shared" si="1"/>
        <v>0</v>
      </c>
      <c r="S7" s="2"/>
      <c r="T7" s="2"/>
      <c r="U7" s="153"/>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row>
    <row r="8" spans="1:57" s="18" customFormat="1" ht="79.5" customHeight="1" thickBot="1" x14ac:dyDescent="0.25">
      <c r="A8" s="2"/>
      <c r="B8" s="324"/>
      <c r="C8" s="325"/>
      <c r="D8" s="323"/>
      <c r="E8" s="20" t="s">
        <v>180</v>
      </c>
      <c r="F8" s="20" t="s">
        <v>181</v>
      </c>
      <c r="G8" s="77">
        <v>2</v>
      </c>
      <c r="H8" s="77">
        <v>1</v>
      </c>
      <c r="I8" s="77">
        <v>1</v>
      </c>
      <c r="J8" s="77">
        <v>0</v>
      </c>
      <c r="K8" s="77">
        <v>0</v>
      </c>
      <c r="L8" s="122">
        <v>1</v>
      </c>
      <c r="M8" s="16">
        <v>0</v>
      </c>
      <c r="N8" s="16"/>
      <c r="O8" s="17"/>
      <c r="P8" s="177">
        <f t="shared" si="0"/>
        <v>1</v>
      </c>
      <c r="Q8" s="13">
        <f t="shared" si="0"/>
        <v>0</v>
      </c>
      <c r="R8" s="177">
        <f t="shared" si="1"/>
        <v>0.5</v>
      </c>
      <c r="S8" s="2"/>
      <c r="T8" s="2"/>
      <c r="U8" s="153"/>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row>
    <row r="9" spans="1:57" s="18" customFormat="1" ht="79.5" customHeight="1" thickBot="1" x14ac:dyDescent="0.25">
      <c r="A9" s="2"/>
      <c r="B9" s="324"/>
      <c r="C9" s="325"/>
      <c r="D9" s="323"/>
      <c r="E9" s="20" t="s">
        <v>182</v>
      </c>
      <c r="F9" s="20" t="s">
        <v>183</v>
      </c>
      <c r="G9" s="77">
        <v>1</v>
      </c>
      <c r="H9" s="77">
        <v>0</v>
      </c>
      <c r="I9" s="77">
        <v>1</v>
      </c>
      <c r="J9" s="77">
        <v>0</v>
      </c>
      <c r="K9" s="77">
        <v>0</v>
      </c>
      <c r="L9" s="78">
        <v>0</v>
      </c>
      <c r="M9" s="16">
        <v>0</v>
      </c>
      <c r="N9" s="16"/>
      <c r="O9" s="17"/>
      <c r="P9" s="177" t="str">
        <f t="shared" si="0"/>
        <v>-</v>
      </c>
      <c r="Q9" s="13">
        <f t="shared" si="0"/>
        <v>0</v>
      </c>
      <c r="R9" s="177">
        <f t="shared" si="1"/>
        <v>0</v>
      </c>
      <c r="S9" s="2"/>
      <c r="T9" s="2"/>
      <c r="U9" s="153"/>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row>
    <row r="10" spans="1:57" s="18" customFormat="1" ht="79.5" customHeight="1" thickBot="1" x14ac:dyDescent="0.25">
      <c r="A10" s="2"/>
      <c r="B10" s="324"/>
      <c r="C10" s="325"/>
      <c r="D10" s="323"/>
      <c r="E10" s="20" t="s">
        <v>184</v>
      </c>
      <c r="F10" s="20" t="s">
        <v>185</v>
      </c>
      <c r="G10" s="77">
        <v>1</v>
      </c>
      <c r="H10" s="77">
        <v>0</v>
      </c>
      <c r="I10" s="77">
        <v>1</v>
      </c>
      <c r="J10" s="77">
        <v>0</v>
      </c>
      <c r="K10" s="77">
        <v>0</v>
      </c>
      <c r="L10" s="78">
        <v>0</v>
      </c>
      <c r="M10" s="16">
        <v>0</v>
      </c>
      <c r="N10" s="16"/>
      <c r="O10" s="17"/>
      <c r="P10" s="177" t="str">
        <f t="shared" si="0"/>
        <v>-</v>
      </c>
      <c r="Q10" s="13">
        <f t="shared" si="0"/>
        <v>0</v>
      </c>
      <c r="R10" s="177">
        <f t="shared" si="1"/>
        <v>0</v>
      </c>
      <c r="S10" s="2"/>
      <c r="T10" s="2"/>
      <c r="U10" s="153"/>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s="18" customFormat="1" ht="79.5" customHeight="1" thickBot="1" x14ac:dyDescent="0.25">
      <c r="A11" s="2"/>
      <c r="B11" s="316" t="s">
        <v>1322</v>
      </c>
      <c r="C11" s="325" t="s">
        <v>1346</v>
      </c>
      <c r="D11" s="323" t="s">
        <v>341</v>
      </c>
      <c r="E11" s="20" t="s">
        <v>186</v>
      </c>
      <c r="F11" s="20" t="s">
        <v>187</v>
      </c>
      <c r="G11" s="79">
        <v>1002</v>
      </c>
      <c r="H11" s="79">
        <v>10</v>
      </c>
      <c r="I11" s="79">
        <v>15</v>
      </c>
      <c r="J11" s="79">
        <v>25</v>
      </c>
      <c r="K11" s="79">
        <v>0</v>
      </c>
      <c r="L11" s="80">
        <v>10</v>
      </c>
      <c r="M11" s="21">
        <v>0</v>
      </c>
      <c r="N11" s="21"/>
      <c r="O11" s="22"/>
      <c r="P11" s="177">
        <f t="shared" si="0"/>
        <v>1</v>
      </c>
      <c r="Q11" s="13">
        <f t="shared" si="0"/>
        <v>0</v>
      </c>
      <c r="R11" s="177">
        <f t="shared" si="1"/>
        <v>9.9800399201596807E-3</v>
      </c>
      <c r="S11" s="2"/>
      <c r="T11" s="2"/>
      <c r="U11" s="153"/>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row>
    <row r="12" spans="1:57" ht="81" customHeight="1" thickBot="1" x14ac:dyDescent="0.25">
      <c r="A12" s="2"/>
      <c r="B12" s="316"/>
      <c r="C12" s="325"/>
      <c r="D12" s="323"/>
      <c r="E12" s="20" t="s">
        <v>188</v>
      </c>
      <c r="F12" s="20" t="s">
        <v>189</v>
      </c>
      <c r="G12" s="77">
        <v>50</v>
      </c>
      <c r="H12" s="77">
        <v>10</v>
      </c>
      <c r="I12" s="77">
        <v>15</v>
      </c>
      <c r="J12" s="77">
        <v>25</v>
      </c>
      <c r="K12" s="77">
        <v>0</v>
      </c>
      <c r="L12" s="81">
        <v>10</v>
      </c>
      <c r="M12" s="16">
        <v>0</v>
      </c>
      <c r="N12" s="16"/>
      <c r="O12" s="23"/>
      <c r="P12" s="177">
        <f t="shared" si="0"/>
        <v>1</v>
      </c>
      <c r="Q12" s="13">
        <f t="shared" si="0"/>
        <v>0</v>
      </c>
      <c r="R12" s="177">
        <f t="shared" si="1"/>
        <v>0.2</v>
      </c>
      <c r="U12" s="153"/>
      <c r="BE12" s="2"/>
    </row>
    <row r="13" spans="1:57" ht="67.5" customHeight="1" thickBot="1" x14ac:dyDescent="0.25">
      <c r="B13" s="316"/>
      <c r="C13" s="325"/>
      <c r="D13" s="323"/>
      <c r="E13" s="20" t="s">
        <v>190</v>
      </c>
      <c r="F13" s="20" t="s">
        <v>191</v>
      </c>
      <c r="G13" s="79">
        <v>1</v>
      </c>
      <c r="H13" s="79">
        <v>1</v>
      </c>
      <c r="I13" s="79">
        <v>0</v>
      </c>
      <c r="J13" s="79">
        <v>0</v>
      </c>
      <c r="K13" s="79">
        <v>0</v>
      </c>
      <c r="L13" s="80">
        <v>0</v>
      </c>
      <c r="M13" s="16">
        <v>0</v>
      </c>
      <c r="N13" s="21"/>
      <c r="O13" s="22"/>
      <c r="P13" s="177">
        <f t="shared" si="0"/>
        <v>0</v>
      </c>
      <c r="Q13" s="13" t="str">
        <f t="shared" si="0"/>
        <v>-</v>
      </c>
      <c r="R13" s="177">
        <f t="shared" si="1"/>
        <v>0</v>
      </c>
      <c r="U13" s="153"/>
      <c r="BE13" s="2"/>
    </row>
    <row r="14" spans="1:57" ht="75" customHeight="1" thickBot="1" x14ac:dyDescent="0.25">
      <c r="B14" s="316"/>
      <c r="C14" s="325"/>
      <c r="D14" s="323"/>
      <c r="E14" s="20" t="s">
        <v>192</v>
      </c>
      <c r="F14" s="20" t="s">
        <v>193</v>
      </c>
      <c r="G14" s="79">
        <v>4</v>
      </c>
      <c r="H14" s="79">
        <v>1</v>
      </c>
      <c r="I14" s="79">
        <v>1</v>
      </c>
      <c r="J14" s="79">
        <v>1</v>
      </c>
      <c r="K14" s="79">
        <v>1</v>
      </c>
      <c r="L14" s="80">
        <v>1</v>
      </c>
      <c r="M14" s="21">
        <v>0</v>
      </c>
      <c r="N14" s="21"/>
      <c r="O14" s="22"/>
      <c r="P14" s="177">
        <f t="shared" si="0"/>
        <v>1</v>
      </c>
      <c r="Q14" s="13">
        <f t="shared" si="0"/>
        <v>0</v>
      </c>
      <c r="R14" s="177">
        <f t="shared" si="1"/>
        <v>0.25</v>
      </c>
      <c r="U14" s="153"/>
      <c r="BE14" s="2"/>
    </row>
    <row r="15" spans="1:57" ht="99" customHeight="1" thickBot="1" x14ac:dyDescent="0.25">
      <c r="B15" s="316"/>
      <c r="C15" s="325"/>
      <c r="D15" s="323"/>
      <c r="E15" s="20" t="s">
        <v>194</v>
      </c>
      <c r="F15" s="20" t="s">
        <v>195</v>
      </c>
      <c r="G15" s="79">
        <v>1</v>
      </c>
      <c r="H15" s="79">
        <v>0</v>
      </c>
      <c r="I15" s="79">
        <v>1</v>
      </c>
      <c r="J15" s="79">
        <v>0</v>
      </c>
      <c r="K15" s="79">
        <v>0</v>
      </c>
      <c r="L15" s="116">
        <v>0</v>
      </c>
      <c r="M15" s="21">
        <v>0</v>
      </c>
      <c r="N15" s="21"/>
      <c r="O15" s="22"/>
      <c r="P15" s="177" t="str">
        <f t="shared" si="0"/>
        <v>-</v>
      </c>
      <c r="Q15" s="13">
        <f t="shared" si="0"/>
        <v>0</v>
      </c>
      <c r="R15" s="177">
        <f t="shared" si="1"/>
        <v>0</v>
      </c>
      <c r="U15" s="153"/>
      <c r="BE15" s="2"/>
    </row>
    <row r="16" spans="1:57" ht="108" customHeight="1" thickBot="1" x14ac:dyDescent="0.25">
      <c r="B16" s="316"/>
      <c r="C16" s="325"/>
      <c r="D16" s="323"/>
      <c r="E16" s="20" t="s">
        <v>196</v>
      </c>
      <c r="F16" s="20" t="s">
        <v>197</v>
      </c>
      <c r="G16" s="79">
        <v>24</v>
      </c>
      <c r="H16" s="79">
        <v>1</v>
      </c>
      <c r="I16" s="79">
        <v>1</v>
      </c>
      <c r="J16" s="79">
        <v>1</v>
      </c>
      <c r="K16" s="79">
        <v>1</v>
      </c>
      <c r="L16" s="116">
        <v>1</v>
      </c>
      <c r="M16" s="21">
        <v>0</v>
      </c>
      <c r="N16" s="21"/>
      <c r="O16" s="22"/>
      <c r="P16" s="177">
        <f t="shared" si="0"/>
        <v>1</v>
      </c>
      <c r="Q16" s="13">
        <f t="shared" si="0"/>
        <v>0</v>
      </c>
      <c r="R16" s="177">
        <f t="shared" si="1"/>
        <v>4.1666666666666664E-2</v>
      </c>
      <c r="U16" s="153"/>
      <c r="BE16" s="2"/>
    </row>
    <row r="17" spans="1:57" s="104" customFormat="1" ht="115.5" customHeight="1" thickBot="1" x14ac:dyDescent="0.25">
      <c r="A17" s="2"/>
      <c r="B17" s="316"/>
      <c r="C17" s="325"/>
      <c r="D17" s="323"/>
      <c r="E17" s="20" t="s">
        <v>198</v>
      </c>
      <c r="F17" s="20" t="s">
        <v>199</v>
      </c>
      <c r="G17" s="114">
        <v>1</v>
      </c>
      <c r="H17" s="114">
        <v>0</v>
      </c>
      <c r="I17" s="114">
        <v>1</v>
      </c>
      <c r="J17" s="114">
        <v>1</v>
      </c>
      <c r="K17" s="114">
        <v>1</v>
      </c>
      <c r="L17" s="117">
        <v>0</v>
      </c>
      <c r="M17" s="21">
        <v>0</v>
      </c>
      <c r="N17" s="21"/>
      <c r="O17" s="22"/>
      <c r="P17" s="177" t="str">
        <f t="shared" si="0"/>
        <v>-</v>
      </c>
      <c r="Q17" s="13">
        <f t="shared" si="0"/>
        <v>0</v>
      </c>
      <c r="R17" s="177">
        <f t="shared" si="1"/>
        <v>0</v>
      </c>
      <c r="S17" s="2"/>
      <c r="T17" s="2"/>
      <c r="U17" s="153"/>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7" s="104" customFormat="1" ht="84" customHeight="1" thickBot="1" x14ac:dyDescent="0.25">
      <c r="A18" s="2"/>
      <c r="B18" s="323" t="s">
        <v>1322</v>
      </c>
      <c r="C18" s="316" t="s">
        <v>1346</v>
      </c>
      <c r="D18" s="323" t="s">
        <v>342</v>
      </c>
      <c r="E18" s="20" t="s">
        <v>200</v>
      </c>
      <c r="F18" s="20" t="s">
        <v>201</v>
      </c>
      <c r="G18" s="114">
        <v>1</v>
      </c>
      <c r="H18" s="114">
        <v>0</v>
      </c>
      <c r="I18" s="114">
        <v>0</v>
      </c>
      <c r="J18" s="114">
        <v>1</v>
      </c>
      <c r="K18" s="114">
        <v>1</v>
      </c>
      <c r="L18" s="117">
        <v>0</v>
      </c>
      <c r="M18" s="21">
        <v>0</v>
      </c>
      <c r="N18" s="21"/>
      <c r="O18" s="22"/>
      <c r="P18" s="177" t="str">
        <f t="shared" si="0"/>
        <v>-</v>
      </c>
      <c r="Q18" s="13" t="str">
        <f t="shared" si="0"/>
        <v>-</v>
      </c>
      <c r="R18" s="177">
        <f t="shared" si="1"/>
        <v>0</v>
      </c>
      <c r="S18" s="2"/>
      <c r="T18" s="2"/>
      <c r="U18" s="153"/>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s="104" customFormat="1" ht="99" customHeight="1" thickBot="1" x14ac:dyDescent="0.25">
      <c r="A19" s="2"/>
      <c r="B19" s="323"/>
      <c r="C19" s="316"/>
      <c r="D19" s="323"/>
      <c r="E19" s="20" t="s">
        <v>202</v>
      </c>
      <c r="F19" s="20" t="s">
        <v>203</v>
      </c>
      <c r="G19" s="115">
        <v>1</v>
      </c>
      <c r="H19" s="115">
        <v>0</v>
      </c>
      <c r="I19" s="115">
        <v>1</v>
      </c>
      <c r="J19" s="115">
        <v>1</v>
      </c>
      <c r="K19" s="115">
        <v>1</v>
      </c>
      <c r="L19" s="118">
        <v>0</v>
      </c>
      <c r="M19" s="24">
        <v>0</v>
      </c>
      <c r="N19" s="25"/>
      <c r="O19" s="26"/>
      <c r="P19" s="177" t="str">
        <f t="shared" si="0"/>
        <v>-</v>
      </c>
      <c r="Q19" s="13">
        <f t="shared" si="0"/>
        <v>0</v>
      </c>
      <c r="R19" s="177">
        <f t="shared" si="1"/>
        <v>0</v>
      </c>
      <c r="S19" s="2"/>
      <c r="T19" s="2"/>
      <c r="U19" s="153"/>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1:57" ht="174" customHeight="1" thickBot="1" x14ac:dyDescent="0.25">
      <c r="B20" s="323"/>
      <c r="C20" s="316"/>
      <c r="D20" s="323"/>
      <c r="E20" s="20" t="s">
        <v>204</v>
      </c>
      <c r="F20" s="20" t="s">
        <v>205</v>
      </c>
      <c r="G20" s="79">
        <v>1</v>
      </c>
      <c r="H20" s="79">
        <v>1</v>
      </c>
      <c r="I20" s="79">
        <v>1</v>
      </c>
      <c r="J20" s="79">
        <v>1</v>
      </c>
      <c r="K20" s="79">
        <v>1</v>
      </c>
      <c r="L20" s="80">
        <v>1</v>
      </c>
      <c r="M20" s="21">
        <v>0</v>
      </c>
      <c r="N20" s="21"/>
      <c r="O20" s="22"/>
      <c r="P20" s="177">
        <f t="shared" ref="P20" si="2">IF(H20=0,"-",IF((L20/H20)&lt;=1,(L20/H20),1))</f>
        <v>1</v>
      </c>
      <c r="Q20" s="13">
        <f t="shared" ref="Q20" si="3">IF(I20=0,"-",IF((M20/I20)&lt;=1,(M20/I20),1))</f>
        <v>0</v>
      </c>
      <c r="R20" s="177">
        <f t="shared" ref="R20" si="4">IF(((L20+M20+N20+O20)/(G20))&lt;=1,((L20+M20+N20+O20)/(G20)),1)</f>
        <v>1</v>
      </c>
      <c r="U20" s="153"/>
      <c r="BE20" s="2"/>
    </row>
    <row r="21" spans="1:57" ht="50.25" customHeight="1" thickBot="1" x14ac:dyDescent="0.25">
      <c r="B21" s="324" t="s">
        <v>1322</v>
      </c>
      <c r="C21" s="324" t="s">
        <v>1346</v>
      </c>
      <c r="D21" s="323" t="s">
        <v>343</v>
      </c>
      <c r="E21" s="20" t="s">
        <v>206</v>
      </c>
      <c r="F21" s="20" t="s">
        <v>207</v>
      </c>
      <c r="G21" s="79">
        <v>1</v>
      </c>
      <c r="H21" s="79">
        <v>1</v>
      </c>
      <c r="I21" s="79">
        <v>0</v>
      </c>
      <c r="J21" s="79">
        <v>0</v>
      </c>
      <c r="K21" s="79">
        <v>0</v>
      </c>
      <c r="L21" s="80">
        <v>0</v>
      </c>
      <c r="M21" s="21">
        <v>0</v>
      </c>
      <c r="N21" s="21"/>
      <c r="O21" s="22"/>
      <c r="P21" s="177">
        <f t="shared" si="0"/>
        <v>0</v>
      </c>
      <c r="Q21" s="13" t="str">
        <f t="shared" si="0"/>
        <v>-</v>
      </c>
      <c r="R21" s="177">
        <f t="shared" si="1"/>
        <v>0</v>
      </c>
      <c r="U21" s="153"/>
      <c r="BE21" s="2"/>
    </row>
    <row r="22" spans="1:57" ht="51.75" customHeight="1" thickBot="1" x14ac:dyDescent="0.25">
      <c r="B22" s="324"/>
      <c r="C22" s="324"/>
      <c r="D22" s="323"/>
      <c r="E22" s="20" t="s">
        <v>208</v>
      </c>
      <c r="F22" s="20" t="s">
        <v>209</v>
      </c>
      <c r="G22" s="79">
        <v>1</v>
      </c>
      <c r="H22" s="79">
        <v>0</v>
      </c>
      <c r="I22" s="79">
        <v>1</v>
      </c>
      <c r="J22" s="79">
        <v>1</v>
      </c>
      <c r="K22" s="79">
        <v>1</v>
      </c>
      <c r="L22" s="80">
        <v>0</v>
      </c>
      <c r="M22" s="21">
        <v>0</v>
      </c>
      <c r="N22" s="21"/>
      <c r="O22" s="22"/>
      <c r="P22" s="177" t="str">
        <f t="shared" si="0"/>
        <v>-</v>
      </c>
      <c r="Q22" s="13">
        <f t="shared" si="0"/>
        <v>0</v>
      </c>
      <c r="R22" s="177">
        <f t="shared" si="1"/>
        <v>0</v>
      </c>
      <c r="U22" s="153"/>
      <c r="BE22" s="2"/>
    </row>
    <row r="23" spans="1:57" ht="65.25" customHeight="1" thickBot="1" x14ac:dyDescent="0.25">
      <c r="B23" s="324"/>
      <c r="C23" s="324"/>
      <c r="D23" s="323"/>
      <c r="E23" s="20" t="s">
        <v>210</v>
      </c>
      <c r="F23" s="20" t="s">
        <v>211</v>
      </c>
      <c r="G23" s="79">
        <v>1</v>
      </c>
      <c r="H23" s="79">
        <v>1</v>
      </c>
      <c r="I23" s="79">
        <v>1</v>
      </c>
      <c r="J23" s="79">
        <v>1</v>
      </c>
      <c r="K23" s="79">
        <v>1</v>
      </c>
      <c r="L23" s="80">
        <v>0</v>
      </c>
      <c r="M23" s="21">
        <v>0</v>
      </c>
      <c r="N23" s="21"/>
      <c r="O23" s="22"/>
      <c r="P23" s="177">
        <f t="shared" si="0"/>
        <v>0</v>
      </c>
      <c r="Q23" s="13">
        <f t="shared" si="0"/>
        <v>0</v>
      </c>
      <c r="R23" s="177">
        <f t="shared" si="1"/>
        <v>0</v>
      </c>
      <c r="U23" s="153"/>
      <c r="BE23" s="2"/>
    </row>
    <row r="24" spans="1:57" ht="90" customHeight="1" thickBot="1" x14ac:dyDescent="0.25">
      <c r="B24" s="324"/>
      <c r="C24" s="324"/>
      <c r="D24" s="323"/>
      <c r="E24" s="20" t="s">
        <v>212</v>
      </c>
      <c r="F24" s="20" t="s">
        <v>170</v>
      </c>
      <c r="G24" s="79">
        <v>1</v>
      </c>
      <c r="H24" s="79">
        <v>1</v>
      </c>
      <c r="I24" s="79">
        <v>1</v>
      </c>
      <c r="J24" s="79">
        <v>1</v>
      </c>
      <c r="K24" s="79">
        <v>1</v>
      </c>
      <c r="L24" s="80">
        <v>0</v>
      </c>
      <c r="M24" s="21">
        <v>0</v>
      </c>
      <c r="N24" s="21"/>
      <c r="O24" s="22"/>
      <c r="P24" s="177">
        <f t="shared" si="0"/>
        <v>0</v>
      </c>
      <c r="Q24" s="13">
        <f t="shared" si="0"/>
        <v>0</v>
      </c>
      <c r="R24" s="177">
        <f t="shared" si="1"/>
        <v>0</v>
      </c>
      <c r="U24" s="153"/>
      <c r="BE24" s="2"/>
    </row>
    <row r="25" spans="1:57" ht="78" customHeight="1" thickBot="1" x14ac:dyDescent="0.25">
      <c r="B25" s="207"/>
      <c r="C25" s="326" t="s">
        <v>1315</v>
      </c>
      <c r="D25" s="323"/>
      <c r="E25" s="20" t="s">
        <v>213</v>
      </c>
      <c r="F25" s="20" t="s">
        <v>214</v>
      </c>
      <c r="G25" s="82">
        <v>1</v>
      </c>
      <c r="H25" s="82">
        <v>1</v>
      </c>
      <c r="I25" s="82">
        <v>1</v>
      </c>
      <c r="J25" s="82">
        <v>1</v>
      </c>
      <c r="K25" s="82">
        <v>1</v>
      </c>
      <c r="L25" s="83">
        <v>1</v>
      </c>
      <c r="M25" s="27">
        <v>0</v>
      </c>
      <c r="N25" s="21"/>
      <c r="O25" s="26"/>
      <c r="P25" s="177">
        <f t="shared" si="0"/>
        <v>1</v>
      </c>
      <c r="Q25" s="13">
        <f t="shared" si="0"/>
        <v>0</v>
      </c>
      <c r="R25" s="177">
        <f t="shared" si="1"/>
        <v>1</v>
      </c>
      <c r="U25" s="153"/>
      <c r="BE25" s="2"/>
    </row>
    <row r="26" spans="1:57" ht="55.5" customHeight="1" thickBot="1" x14ac:dyDescent="0.25">
      <c r="B26" s="316" t="s">
        <v>1316</v>
      </c>
      <c r="C26" s="326"/>
      <c r="D26" s="323" t="s">
        <v>344</v>
      </c>
      <c r="E26" s="20" t="s">
        <v>215</v>
      </c>
      <c r="F26" s="20" t="s">
        <v>216</v>
      </c>
      <c r="G26" s="77">
        <v>1</v>
      </c>
      <c r="H26" s="77">
        <v>1</v>
      </c>
      <c r="I26" s="77">
        <v>0</v>
      </c>
      <c r="J26" s="77">
        <v>0</v>
      </c>
      <c r="K26" s="77">
        <v>0</v>
      </c>
      <c r="L26" s="81">
        <v>0</v>
      </c>
      <c r="M26" s="16">
        <v>0</v>
      </c>
      <c r="N26" s="16"/>
      <c r="O26" s="23"/>
      <c r="P26" s="177">
        <f t="shared" si="0"/>
        <v>0</v>
      </c>
      <c r="Q26" s="13" t="str">
        <f t="shared" si="0"/>
        <v>-</v>
      </c>
      <c r="R26" s="177">
        <f t="shared" si="1"/>
        <v>0</v>
      </c>
      <c r="U26" s="153"/>
      <c r="BE26" s="2"/>
    </row>
    <row r="27" spans="1:57" ht="67.5" customHeight="1" thickBot="1" x14ac:dyDescent="0.25">
      <c r="B27" s="316"/>
      <c r="C27" s="326"/>
      <c r="D27" s="323"/>
      <c r="E27" s="20" t="s">
        <v>217</v>
      </c>
      <c r="F27" s="20" t="s">
        <v>218</v>
      </c>
      <c r="G27" s="79">
        <v>2</v>
      </c>
      <c r="H27" s="79">
        <v>0</v>
      </c>
      <c r="I27" s="79">
        <v>1</v>
      </c>
      <c r="J27" s="79">
        <v>1</v>
      </c>
      <c r="K27" s="79">
        <v>0</v>
      </c>
      <c r="L27" s="80">
        <v>0</v>
      </c>
      <c r="M27" s="21">
        <v>0</v>
      </c>
      <c r="N27" s="21"/>
      <c r="O27" s="22"/>
      <c r="P27" s="177" t="str">
        <f t="shared" si="0"/>
        <v>-</v>
      </c>
      <c r="Q27" s="13">
        <f t="shared" si="0"/>
        <v>0</v>
      </c>
      <c r="R27" s="177">
        <f t="shared" si="1"/>
        <v>0</v>
      </c>
      <c r="U27" s="153"/>
      <c r="BE27" s="2"/>
    </row>
    <row r="28" spans="1:57" ht="61.5" customHeight="1" thickBot="1" x14ac:dyDescent="0.25">
      <c r="B28" s="316"/>
      <c r="C28" s="326"/>
      <c r="D28" s="323"/>
      <c r="E28" s="20" t="s">
        <v>219</v>
      </c>
      <c r="F28" s="20" t="s">
        <v>220</v>
      </c>
      <c r="G28" s="79">
        <v>1</v>
      </c>
      <c r="H28" s="79">
        <v>0</v>
      </c>
      <c r="I28" s="79">
        <v>0</v>
      </c>
      <c r="J28" s="79">
        <v>1</v>
      </c>
      <c r="K28" s="79">
        <v>0</v>
      </c>
      <c r="L28" s="80">
        <v>0</v>
      </c>
      <c r="M28" s="21">
        <v>0</v>
      </c>
      <c r="N28" s="21"/>
      <c r="O28" s="28"/>
      <c r="P28" s="177" t="str">
        <f t="shared" si="0"/>
        <v>-</v>
      </c>
      <c r="Q28" s="13" t="str">
        <f t="shared" si="0"/>
        <v>-</v>
      </c>
      <c r="R28" s="177">
        <f t="shared" si="1"/>
        <v>0</v>
      </c>
      <c r="U28" s="153"/>
      <c r="BE28" s="2"/>
    </row>
    <row r="29" spans="1:57" ht="63" customHeight="1" thickBot="1" x14ac:dyDescent="0.25">
      <c r="B29" s="316"/>
      <c r="C29" s="326"/>
      <c r="D29" s="323"/>
      <c r="E29" s="20" t="s">
        <v>221</v>
      </c>
      <c r="F29" s="20" t="s">
        <v>222</v>
      </c>
      <c r="G29" s="79">
        <v>2</v>
      </c>
      <c r="H29" s="79">
        <v>0</v>
      </c>
      <c r="I29" s="79">
        <v>0</v>
      </c>
      <c r="J29" s="79">
        <v>1</v>
      </c>
      <c r="K29" s="79">
        <v>1</v>
      </c>
      <c r="L29" s="80">
        <v>0</v>
      </c>
      <c r="M29" s="21">
        <v>0</v>
      </c>
      <c r="N29" s="21"/>
      <c r="O29" s="22"/>
      <c r="P29" s="177" t="str">
        <f t="shared" si="0"/>
        <v>-</v>
      </c>
      <c r="Q29" s="265" t="str">
        <f t="shared" si="0"/>
        <v>-</v>
      </c>
      <c r="R29" s="177">
        <f t="shared" si="1"/>
        <v>0</v>
      </c>
      <c r="U29" s="153"/>
      <c r="BE29" s="2"/>
    </row>
    <row r="30" spans="1:57" ht="75" customHeight="1" thickBot="1" x14ac:dyDescent="0.25">
      <c r="B30" s="316"/>
      <c r="C30" s="326"/>
      <c r="D30" s="323"/>
      <c r="E30" s="20" t="s">
        <v>223</v>
      </c>
      <c r="F30" s="20" t="s">
        <v>224</v>
      </c>
      <c r="G30" s="79">
        <v>370</v>
      </c>
      <c r="H30" s="79">
        <v>0</v>
      </c>
      <c r="I30" s="79">
        <v>28</v>
      </c>
      <c r="J30" s="79">
        <v>36</v>
      </c>
      <c r="K30" s="79">
        <v>36</v>
      </c>
      <c r="L30" s="80">
        <v>0</v>
      </c>
      <c r="M30" s="21">
        <v>0</v>
      </c>
      <c r="N30" s="21"/>
      <c r="O30" s="22"/>
      <c r="P30" s="177" t="str">
        <f t="shared" si="0"/>
        <v>-</v>
      </c>
      <c r="Q30" s="13">
        <f t="shared" si="0"/>
        <v>0</v>
      </c>
      <c r="R30" s="177">
        <f t="shared" si="1"/>
        <v>0</v>
      </c>
      <c r="U30" s="153"/>
      <c r="BE30" s="2"/>
    </row>
    <row r="31" spans="1:57" ht="85.5" customHeight="1" thickBot="1" x14ac:dyDescent="0.25">
      <c r="B31" s="316"/>
      <c r="C31" s="326"/>
      <c r="D31" s="323"/>
      <c r="E31" s="20" t="s">
        <v>225</v>
      </c>
      <c r="F31" s="20" t="s">
        <v>226</v>
      </c>
      <c r="G31" s="79">
        <v>107</v>
      </c>
      <c r="H31" s="79">
        <v>3</v>
      </c>
      <c r="I31" s="79">
        <v>3</v>
      </c>
      <c r="J31" s="79">
        <v>3</v>
      </c>
      <c r="K31" s="79">
        <v>2</v>
      </c>
      <c r="L31" s="80">
        <v>7</v>
      </c>
      <c r="M31" s="21">
        <v>3</v>
      </c>
      <c r="N31" s="21"/>
      <c r="O31" s="22"/>
      <c r="P31" s="177">
        <f t="shared" si="0"/>
        <v>1</v>
      </c>
      <c r="Q31" s="13">
        <f t="shared" si="0"/>
        <v>1</v>
      </c>
      <c r="R31" s="177">
        <f t="shared" si="1"/>
        <v>9.3457943925233641E-2</v>
      </c>
      <c r="U31" s="153"/>
      <c r="BE31" s="2"/>
    </row>
    <row r="32" spans="1:57" ht="106.5" customHeight="1" thickBot="1" x14ac:dyDescent="0.25">
      <c r="B32" s="316"/>
      <c r="C32" s="326"/>
      <c r="D32" s="323"/>
      <c r="E32" s="20" t="s">
        <v>227</v>
      </c>
      <c r="F32" s="20" t="s">
        <v>228</v>
      </c>
      <c r="G32" s="79">
        <v>1</v>
      </c>
      <c r="H32" s="79">
        <v>1</v>
      </c>
      <c r="I32" s="79">
        <v>1</v>
      </c>
      <c r="J32" s="79">
        <v>1</v>
      </c>
      <c r="K32" s="79">
        <v>1</v>
      </c>
      <c r="L32" s="80">
        <v>1</v>
      </c>
      <c r="M32" s="21">
        <v>0</v>
      </c>
      <c r="N32" s="21"/>
      <c r="O32" s="22"/>
      <c r="P32" s="177">
        <f t="shared" si="0"/>
        <v>1</v>
      </c>
      <c r="Q32" s="13">
        <f t="shared" si="0"/>
        <v>0</v>
      </c>
      <c r="R32" s="177">
        <f t="shared" si="1"/>
        <v>1</v>
      </c>
      <c r="U32" s="153"/>
      <c r="BE32" s="2"/>
    </row>
    <row r="33" spans="1:57" ht="75" customHeight="1" thickBot="1" x14ac:dyDescent="0.25">
      <c r="B33" s="316"/>
      <c r="C33" s="326"/>
      <c r="D33" s="323"/>
      <c r="E33" s="46" t="s">
        <v>229</v>
      </c>
      <c r="F33" s="46" t="s">
        <v>230</v>
      </c>
      <c r="G33" s="84">
        <v>22</v>
      </c>
      <c r="H33" s="84">
        <v>3</v>
      </c>
      <c r="I33" s="84">
        <v>3</v>
      </c>
      <c r="J33" s="84">
        <v>3</v>
      </c>
      <c r="K33" s="84">
        <v>3</v>
      </c>
      <c r="L33" s="80">
        <v>10</v>
      </c>
      <c r="M33" s="21">
        <v>2</v>
      </c>
      <c r="N33" s="21"/>
      <c r="O33" s="22"/>
      <c r="P33" s="177">
        <f t="shared" si="0"/>
        <v>1</v>
      </c>
      <c r="Q33" s="13">
        <f t="shared" si="0"/>
        <v>0.66666666666666663</v>
      </c>
      <c r="R33" s="177">
        <f t="shared" si="1"/>
        <v>0.54545454545454541</v>
      </c>
      <c r="U33" s="153"/>
      <c r="BE33" s="2"/>
    </row>
    <row r="34" spans="1:57" ht="63" customHeight="1" thickBot="1" x14ac:dyDescent="0.25">
      <c r="B34" s="316"/>
      <c r="C34" s="326"/>
      <c r="D34" s="323"/>
      <c r="E34" s="20" t="s">
        <v>231</v>
      </c>
      <c r="F34" s="20" t="s">
        <v>232</v>
      </c>
      <c r="G34" s="79">
        <v>1100</v>
      </c>
      <c r="H34" s="79">
        <v>25</v>
      </c>
      <c r="I34" s="79">
        <v>25</v>
      </c>
      <c r="J34" s="79">
        <v>25</v>
      </c>
      <c r="K34" s="79">
        <v>25</v>
      </c>
      <c r="L34" s="80">
        <v>100</v>
      </c>
      <c r="M34" s="21">
        <v>0</v>
      </c>
      <c r="N34" s="21"/>
      <c r="O34" s="22"/>
      <c r="P34" s="177">
        <f t="shared" si="0"/>
        <v>1</v>
      </c>
      <c r="Q34" s="13">
        <f t="shared" si="0"/>
        <v>0</v>
      </c>
      <c r="R34" s="177">
        <f t="shared" si="1"/>
        <v>9.0909090909090912E-2</v>
      </c>
      <c r="U34" s="153"/>
      <c r="BE34" s="2"/>
    </row>
    <row r="35" spans="1:57" ht="51" customHeight="1" thickBot="1" x14ac:dyDescent="0.25">
      <c r="B35" s="316"/>
      <c r="C35" s="326"/>
      <c r="D35" s="323"/>
      <c r="E35" s="20" t="s">
        <v>233</v>
      </c>
      <c r="F35" s="20" t="s">
        <v>234</v>
      </c>
      <c r="G35" s="79">
        <v>1</v>
      </c>
      <c r="H35" s="79">
        <v>0</v>
      </c>
      <c r="I35" s="79">
        <v>0</v>
      </c>
      <c r="J35" s="79">
        <v>1</v>
      </c>
      <c r="K35" s="79">
        <v>0</v>
      </c>
      <c r="L35" s="80">
        <v>0</v>
      </c>
      <c r="M35" s="21">
        <v>0</v>
      </c>
      <c r="N35" s="21"/>
      <c r="O35" s="22"/>
      <c r="P35" s="177" t="str">
        <f t="shared" si="0"/>
        <v>-</v>
      </c>
      <c r="Q35" s="13" t="str">
        <f t="shared" si="0"/>
        <v>-</v>
      </c>
      <c r="R35" s="177">
        <f t="shared" si="1"/>
        <v>0</v>
      </c>
      <c r="U35" s="153"/>
      <c r="BE35" s="2"/>
    </row>
    <row r="36" spans="1:57" ht="45.75" thickBot="1" x14ac:dyDescent="0.25">
      <c r="B36" s="316"/>
      <c r="C36" s="326"/>
      <c r="D36" s="323"/>
      <c r="E36" s="20" t="s">
        <v>235</v>
      </c>
      <c r="F36" s="20" t="s">
        <v>236</v>
      </c>
      <c r="G36" s="79">
        <v>2</v>
      </c>
      <c r="H36" s="79">
        <v>0</v>
      </c>
      <c r="I36" s="79">
        <v>0</v>
      </c>
      <c r="J36" s="79">
        <v>0</v>
      </c>
      <c r="K36" s="79">
        <v>1</v>
      </c>
      <c r="L36" s="80">
        <v>0</v>
      </c>
      <c r="M36" s="21">
        <v>0</v>
      </c>
      <c r="N36" s="21"/>
      <c r="O36" s="22"/>
      <c r="P36" s="177" t="str">
        <f t="shared" ref="P36:Q67" si="5">IF(H36=0,"-",IF((L36/H36)&lt;=1,(L36/H36),1))</f>
        <v>-</v>
      </c>
      <c r="Q36" s="13" t="str">
        <f t="shared" si="5"/>
        <v>-</v>
      </c>
      <c r="R36" s="177">
        <f t="shared" si="1"/>
        <v>0</v>
      </c>
      <c r="U36" s="153"/>
      <c r="BE36" s="2"/>
    </row>
    <row r="37" spans="1:57" ht="52.5" customHeight="1" thickBot="1" x14ac:dyDescent="0.25">
      <c r="B37" s="316"/>
      <c r="C37" s="326"/>
      <c r="D37" s="323"/>
      <c r="E37" s="20" t="s">
        <v>237</v>
      </c>
      <c r="F37" s="20" t="s">
        <v>238</v>
      </c>
      <c r="G37" s="82">
        <v>1</v>
      </c>
      <c r="H37" s="82">
        <v>0</v>
      </c>
      <c r="I37" s="82">
        <v>0</v>
      </c>
      <c r="J37" s="82">
        <v>1</v>
      </c>
      <c r="K37" s="82">
        <v>0</v>
      </c>
      <c r="L37" s="83">
        <v>0</v>
      </c>
      <c r="M37" s="24">
        <v>0</v>
      </c>
      <c r="N37" s="25"/>
      <c r="O37" s="26"/>
      <c r="P37" s="177" t="str">
        <f t="shared" si="5"/>
        <v>-</v>
      </c>
      <c r="Q37" s="13" t="str">
        <f t="shared" si="5"/>
        <v>-</v>
      </c>
      <c r="R37" s="177">
        <f t="shared" si="1"/>
        <v>0</v>
      </c>
      <c r="T37" s="2" t="s">
        <v>13</v>
      </c>
      <c r="U37" s="153"/>
      <c r="BE37" s="2"/>
    </row>
    <row r="38" spans="1:57" s="104" customFormat="1" ht="60.75" customHeight="1" thickBot="1" x14ac:dyDescent="0.25">
      <c r="A38" s="2"/>
      <c r="B38" s="316" t="s">
        <v>1348</v>
      </c>
      <c r="C38" s="316" t="s">
        <v>1347</v>
      </c>
      <c r="D38" s="323" t="s">
        <v>345</v>
      </c>
      <c r="E38" s="20" t="s">
        <v>239</v>
      </c>
      <c r="F38" s="20" t="s">
        <v>240</v>
      </c>
      <c r="G38" s="113">
        <v>1</v>
      </c>
      <c r="H38" s="113">
        <v>0</v>
      </c>
      <c r="I38" s="113">
        <v>1</v>
      </c>
      <c r="J38" s="113">
        <v>0</v>
      </c>
      <c r="K38" s="113">
        <v>0</v>
      </c>
      <c r="L38" s="119">
        <v>0</v>
      </c>
      <c r="M38" s="16">
        <v>0</v>
      </c>
      <c r="N38" s="16"/>
      <c r="O38" s="23"/>
      <c r="P38" s="177" t="str">
        <f t="shared" si="5"/>
        <v>-</v>
      </c>
      <c r="Q38" s="13">
        <f t="shared" si="5"/>
        <v>0</v>
      </c>
      <c r="R38" s="177">
        <f t="shared" si="1"/>
        <v>0</v>
      </c>
      <c r="S38" s="2"/>
      <c r="T38" s="2"/>
      <c r="U38" s="153"/>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row>
    <row r="39" spans="1:57" ht="84" customHeight="1" thickBot="1" x14ac:dyDescent="0.25">
      <c r="B39" s="316"/>
      <c r="C39" s="316"/>
      <c r="D39" s="323"/>
      <c r="E39" s="20" t="s">
        <v>241</v>
      </c>
      <c r="F39" s="20" t="s">
        <v>242</v>
      </c>
      <c r="G39" s="77">
        <v>12</v>
      </c>
      <c r="H39" s="77">
        <v>0</v>
      </c>
      <c r="I39" s="77">
        <v>0</v>
      </c>
      <c r="J39" s="77">
        <v>12</v>
      </c>
      <c r="K39" s="77">
        <v>0</v>
      </c>
      <c r="L39" s="80">
        <v>0</v>
      </c>
      <c r="M39" s="16">
        <v>0</v>
      </c>
      <c r="N39" s="16"/>
      <c r="O39" s="23"/>
      <c r="P39" s="177" t="str">
        <f t="shared" si="5"/>
        <v>-</v>
      </c>
      <c r="Q39" s="13" t="str">
        <f t="shared" si="5"/>
        <v>-</v>
      </c>
      <c r="R39" s="177">
        <f t="shared" si="1"/>
        <v>0</v>
      </c>
      <c r="U39" s="153"/>
      <c r="BE39" s="2"/>
    </row>
    <row r="40" spans="1:57" ht="70.5" customHeight="1" thickBot="1" x14ac:dyDescent="0.25">
      <c r="B40" s="316"/>
      <c r="C40" s="316"/>
      <c r="D40" s="323"/>
      <c r="E40" s="20" t="s">
        <v>243</v>
      </c>
      <c r="F40" s="20" t="s">
        <v>244</v>
      </c>
      <c r="G40" s="79">
        <v>30</v>
      </c>
      <c r="H40" s="79">
        <v>0</v>
      </c>
      <c r="I40" s="79">
        <v>0</v>
      </c>
      <c r="J40" s="79">
        <v>30</v>
      </c>
      <c r="K40" s="79">
        <v>0</v>
      </c>
      <c r="L40" s="80">
        <v>0</v>
      </c>
      <c r="M40" s="21">
        <v>0</v>
      </c>
      <c r="N40" s="21"/>
      <c r="O40" s="22"/>
      <c r="P40" s="177" t="str">
        <f t="shared" si="5"/>
        <v>-</v>
      </c>
      <c r="Q40" s="13" t="str">
        <f t="shared" si="5"/>
        <v>-</v>
      </c>
      <c r="R40" s="177">
        <f t="shared" si="1"/>
        <v>0</v>
      </c>
      <c r="U40" s="153"/>
      <c r="BE40" s="2"/>
    </row>
    <row r="41" spans="1:57" ht="90.75" thickBot="1" x14ac:dyDescent="0.25">
      <c r="B41" s="316"/>
      <c r="C41" s="316"/>
      <c r="D41" s="323"/>
      <c r="E41" s="46" t="s">
        <v>245</v>
      </c>
      <c r="F41" s="46" t="s">
        <v>246</v>
      </c>
      <c r="G41" s="79">
        <v>1</v>
      </c>
      <c r="H41" s="79">
        <v>1</v>
      </c>
      <c r="I41" s="79">
        <v>0</v>
      </c>
      <c r="J41" s="79">
        <v>0</v>
      </c>
      <c r="K41" s="79">
        <v>0</v>
      </c>
      <c r="L41" s="80">
        <v>1</v>
      </c>
      <c r="M41" s="21">
        <v>0</v>
      </c>
      <c r="N41" s="21"/>
      <c r="O41" s="22"/>
      <c r="P41" s="177">
        <f t="shared" si="5"/>
        <v>1</v>
      </c>
      <c r="Q41" s="13" t="str">
        <f t="shared" si="5"/>
        <v>-</v>
      </c>
      <c r="R41" s="177">
        <f t="shared" si="1"/>
        <v>1</v>
      </c>
      <c r="U41" s="153"/>
      <c r="BE41" s="2"/>
    </row>
    <row r="42" spans="1:57" ht="45.75" customHeight="1" thickBot="1" x14ac:dyDescent="0.25">
      <c r="B42" s="316"/>
      <c r="C42" s="316"/>
      <c r="D42" s="323"/>
      <c r="E42" s="20" t="s">
        <v>247</v>
      </c>
      <c r="F42" s="20" t="s">
        <v>248</v>
      </c>
      <c r="G42" s="82">
        <v>1</v>
      </c>
      <c r="H42" s="82">
        <v>1</v>
      </c>
      <c r="I42" s="82">
        <v>1</v>
      </c>
      <c r="J42" s="82">
        <v>1</v>
      </c>
      <c r="K42" s="82">
        <v>1</v>
      </c>
      <c r="L42" s="83">
        <v>1</v>
      </c>
      <c r="M42" s="27">
        <v>0</v>
      </c>
      <c r="N42" s="25"/>
      <c r="O42" s="26"/>
      <c r="P42" s="177">
        <f t="shared" si="5"/>
        <v>1</v>
      </c>
      <c r="Q42" s="13">
        <f t="shared" si="5"/>
        <v>0</v>
      </c>
      <c r="R42" s="177">
        <f t="shared" si="1"/>
        <v>1</v>
      </c>
      <c r="U42" s="153"/>
      <c r="BE42" s="2"/>
    </row>
    <row r="43" spans="1:57" ht="32.25" customHeight="1" thickBot="1" x14ac:dyDescent="0.25">
      <c r="B43" s="316"/>
      <c r="C43" s="316"/>
      <c r="D43" s="323"/>
      <c r="E43" s="20" t="s">
        <v>249</v>
      </c>
      <c r="F43" s="20" t="s">
        <v>250</v>
      </c>
      <c r="G43" s="79">
        <v>1</v>
      </c>
      <c r="H43" s="79">
        <v>1</v>
      </c>
      <c r="I43" s="79">
        <v>1</v>
      </c>
      <c r="J43" s="79">
        <v>1</v>
      </c>
      <c r="K43" s="79">
        <v>1</v>
      </c>
      <c r="L43" s="83">
        <v>1</v>
      </c>
      <c r="M43" s="21">
        <v>0.33</v>
      </c>
      <c r="N43" s="25"/>
      <c r="O43" s="26"/>
      <c r="P43" s="177">
        <f t="shared" si="5"/>
        <v>1</v>
      </c>
      <c r="Q43" s="13">
        <f t="shared" si="5"/>
        <v>0.33</v>
      </c>
      <c r="R43" s="177">
        <f t="shared" si="1"/>
        <v>1</v>
      </c>
      <c r="U43" s="153"/>
      <c r="BE43" s="2"/>
    </row>
    <row r="44" spans="1:57" ht="58.5" customHeight="1" thickBot="1" x14ac:dyDescent="0.25">
      <c r="B44" s="316"/>
      <c r="C44" s="316"/>
      <c r="D44" s="323"/>
      <c r="E44" s="20" t="s">
        <v>251</v>
      </c>
      <c r="F44" s="20" t="s">
        <v>252</v>
      </c>
      <c r="G44" s="82">
        <v>8</v>
      </c>
      <c r="H44" s="82">
        <v>4</v>
      </c>
      <c r="I44" s="82">
        <v>0</v>
      </c>
      <c r="J44" s="82">
        <v>4</v>
      </c>
      <c r="K44" s="82">
        <v>0</v>
      </c>
      <c r="L44" s="83">
        <v>1</v>
      </c>
      <c r="M44" s="27">
        <v>0</v>
      </c>
      <c r="N44" s="25"/>
      <c r="O44" s="26"/>
      <c r="P44" s="177">
        <f t="shared" si="5"/>
        <v>0.25</v>
      </c>
      <c r="Q44" s="13" t="str">
        <f t="shared" si="5"/>
        <v>-</v>
      </c>
      <c r="R44" s="177">
        <f t="shared" si="1"/>
        <v>0.125</v>
      </c>
      <c r="U44" s="153"/>
      <c r="BE44" s="2"/>
    </row>
    <row r="45" spans="1:57" ht="105.75" thickBot="1" x14ac:dyDescent="0.25">
      <c r="B45" s="316"/>
      <c r="C45" s="316"/>
      <c r="D45" s="323" t="s">
        <v>346</v>
      </c>
      <c r="E45" s="46" t="s">
        <v>1360</v>
      </c>
      <c r="F45" s="20" t="s">
        <v>253</v>
      </c>
      <c r="G45" s="79">
        <v>1</v>
      </c>
      <c r="H45" s="79">
        <v>0</v>
      </c>
      <c r="I45" s="79">
        <v>0</v>
      </c>
      <c r="J45" s="79">
        <v>1</v>
      </c>
      <c r="K45" s="79">
        <v>0</v>
      </c>
      <c r="L45" s="80">
        <v>0</v>
      </c>
      <c r="M45" s="21">
        <v>0</v>
      </c>
      <c r="N45" s="21"/>
      <c r="O45" s="22"/>
      <c r="P45" s="177" t="str">
        <f t="shared" si="5"/>
        <v>-</v>
      </c>
      <c r="Q45" s="13" t="str">
        <f t="shared" si="5"/>
        <v>-</v>
      </c>
      <c r="R45" s="177">
        <f t="shared" si="1"/>
        <v>0</v>
      </c>
      <c r="U45" s="153"/>
      <c r="BE45" s="2"/>
    </row>
    <row r="46" spans="1:57" ht="63.75" customHeight="1" thickBot="1" x14ac:dyDescent="0.25">
      <c r="B46" s="316"/>
      <c r="C46" s="316"/>
      <c r="D46" s="323"/>
      <c r="E46" s="20" t="s">
        <v>254</v>
      </c>
      <c r="F46" s="20" t="s">
        <v>255</v>
      </c>
      <c r="G46" s="79">
        <v>1</v>
      </c>
      <c r="H46" s="79">
        <v>0</v>
      </c>
      <c r="I46" s="79">
        <v>1</v>
      </c>
      <c r="J46" s="79">
        <v>0</v>
      </c>
      <c r="K46" s="79">
        <v>0</v>
      </c>
      <c r="L46" s="80">
        <v>1</v>
      </c>
      <c r="M46" s="21">
        <v>0</v>
      </c>
      <c r="N46" s="21"/>
      <c r="O46" s="22"/>
      <c r="P46" s="177" t="str">
        <f t="shared" si="5"/>
        <v>-</v>
      </c>
      <c r="Q46" s="13">
        <f t="shared" si="5"/>
        <v>0</v>
      </c>
      <c r="R46" s="177">
        <f t="shared" si="1"/>
        <v>1</v>
      </c>
      <c r="U46" s="153"/>
      <c r="BE46" s="2"/>
    </row>
    <row r="47" spans="1:57" s="104" customFormat="1" ht="63.75" customHeight="1" thickBot="1" x14ac:dyDescent="0.25">
      <c r="A47" s="2"/>
      <c r="B47" s="316"/>
      <c r="C47" s="316"/>
      <c r="D47" s="323"/>
      <c r="E47" s="20" t="s">
        <v>256</v>
      </c>
      <c r="F47" s="20" t="s">
        <v>257</v>
      </c>
      <c r="G47" s="115">
        <v>1</v>
      </c>
      <c r="H47" s="115">
        <v>1</v>
      </c>
      <c r="I47" s="115">
        <v>0</v>
      </c>
      <c r="J47" s="115">
        <v>1</v>
      </c>
      <c r="K47" s="115">
        <v>0</v>
      </c>
      <c r="L47" s="118">
        <v>1</v>
      </c>
      <c r="M47" s="24">
        <v>0</v>
      </c>
      <c r="N47" s="25"/>
      <c r="O47" s="26"/>
      <c r="P47" s="177">
        <f t="shared" si="5"/>
        <v>1</v>
      </c>
      <c r="Q47" s="13" t="str">
        <f t="shared" si="5"/>
        <v>-</v>
      </c>
      <c r="R47" s="177">
        <f t="shared" si="1"/>
        <v>1</v>
      </c>
      <c r="S47" s="2"/>
      <c r="T47" s="2"/>
      <c r="U47" s="153"/>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row>
    <row r="48" spans="1:57" ht="90.75" thickBot="1" x14ac:dyDescent="0.25">
      <c r="A48" s="2"/>
      <c r="B48" s="316"/>
      <c r="C48" s="316"/>
      <c r="D48" s="323"/>
      <c r="E48" s="20" t="s">
        <v>258</v>
      </c>
      <c r="F48" s="20" t="s">
        <v>259</v>
      </c>
      <c r="G48" s="79">
        <v>1</v>
      </c>
      <c r="H48" s="79">
        <v>1</v>
      </c>
      <c r="I48" s="79">
        <v>0</v>
      </c>
      <c r="J48" s="79">
        <v>0</v>
      </c>
      <c r="K48" s="79">
        <v>0</v>
      </c>
      <c r="L48" s="80">
        <v>1</v>
      </c>
      <c r="M48" s="21">
        <v>0</v>
      </c>
      <c r="N48" s="21"/>
      <c r="O48" s="22"/>
      <c r="P48" s="177">
        <f t="shared" si="5"/>
        <v>1</v>
      </c>
      <c r="Q48" s="13" t="str">
        <f t="shared" si="5"/>
        <v>-</v>
      </c>
      <c r="R48" s="177">
        <f t="shared" si="1"/>
        <v>1</v>
      </c>
      <c r="U48" s="153"/>
      <c r="BE48" s="2"/>
    </row>
    <row r="49" spans="1:57" s="104" customFormat="1" ht="135.75" thickBot="1" x14ac:dyDescent="0.25">
      <c r="A49" s="2"/>
      <c r="B49" s="316"/>
      <c r="C49" s="316"/>
      <c r="D49" s="323"/>
      <c r="E49" s="20" t="s">
        <v>260</v>
      </c>
      <c r="F49" s="20" t="s">
        <v>261</v>
      </c>
      <c r="G49" s="114">
        <v>4</v>
      </c>
      <c r="H49" s="114">
        <v>0</v>
      </c>
      <c r="I49" s="114">
        <v>4</v>
      </c>
      <c r="J49" s="114">
        <v>0</v>
      </c>
      <c r="K49" s="114">
        <v>0</v>
      </c>
      <c r="L49" s="117">
        <v>0</v>
      </c>
      <c r="M49" s="21">
        <v>0</v>
      </c>
      <c r="N49" s="21"/>
      <c r="O49" s="22"/>
      <c r="P49" s="177" t="str">
        <f t="shared" si="5"/>
        <v>-</v>
      </c>
      <c r="Q49" s="13">
        <f t="shared" si="5"/>
        <v>0</v>
      </c>
      <c r="R49" s="177">
        <f t="shared" si="1"/>
        <v>0</v>
      </c>
      <c r="S49" s="2"/>
      <c r="T49" s="2"/>
      <c r="U49" s="153"/>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row>
    <row r="50" spans="1:57" ht="105.75" thickBot="1" x14ac:dyDescent="0.25">
      <c r="B50" s="316"/>
      <c r="C50" s="316"/>
      <c r="D50" s="323"/>
      <c r="E50" s="20" t="s">
        <v>262</v>
      </c>
      <c r="F50" s="20" t="s">
        <v>263</v>
      </c>
      <c r="G50" s="79">
        <v>4</v>
      </c>
      <c r="H50" s="79">
        <v>0</v>
      </c>
      <c r="I50" s="79">
        <v>4</v>
      </c>
      <c r="J50" s="79">
        <v>0</v>
      </c>
      <c r="K50" s="79">
        <v>0</v>
      </c>
      <c r="L50" s="80">
        <v>0</v>
      </c>
      <c r="M50" s="21">
        <v>0</v>
      </c>
      <c r="N50" s="21"/>
      <c r="O50" s="22"/>
      <c r="P50" s="177" t="str">
        <f t="shared" si="5"/>
        <v>-</v>
      </c>
      <c r="Q50" s="13">
        <f t="shared" si="5"/>
        <v>0</v>
      </c>
      <c r="R50" s="177">
        <f t="shared" si="1"/>
        <v>0</v>
      </c>
      <c r="U50" s="153"/>
      <c r="BE50" s="2"/>
    </row>
    <row r="51" spans="1:57" ht="63.75" customHeight="1" thickBot="1" x14ac:dyDescent="0.25">
      <c r="B51" s="316"/>
      <c r="C51" s="316"/>
      <c r="D51" s="323"/>
      <c r="E51" s="20" t="s">
        <v>264</v>
      </c>
      <c r="F51" s="20" t="s">
        <v>265</v>
      </c>
      <c r="G51" s="79">
        <v>332</v>
      </c>
      <c r="H51" s="79">
        <v>0</v>
      </c>
      <c r="I51" s="79">
        <v>200</v>
      </c>
      <c r="J51" s="79">
        <v>0</v>
      </c>
      <c r="K51" s="79">
        <v>0</v>
      </c>
      <c r="L51" s="80">
        <v>0</v>
      </c>
      <c r="M51" s="21">
        <v>0</v>
      </c>
      <c r="N51" s="21"/>
      <c r="O51" s="22"/>
      <c r="P51" s="177" t="str">
        <f t="shared" si="5"/>
        <v>-</v>
      </c>
      <c r="Q51" s="13">
        <f t="shared" si="5"/>
        <v>0</v>
      </c>
      <c r="R51" s="177">
        <f t="shared" si="1"/>
        <v>0</v>
      </c>
      <c r="U51" s="153"/>
      <c r="BE51" s="2"/>
    </row>
    <row r="52" spans="1:57" ht="90.75" thickBot="1" x14ac:dyDescent="0.25">
      <c r="B52" s="316"/>
      <c r="C52" s="316"/>
      <c r="D52" s="323"/>
      <c r="E52" s="20" t="s">
        <v>266</v>
      </c>
      <c r="F52" s="20" t="s">
        <v>267</v>
      </c>
      <c r="G52" s="82">
        <v>20</v>
      </c>
      <c r="H52" s="82">
        <v>0</v>
      </c>
      <c r="I52" s="82">
        <v>6</v>
      </c>
      <c r="J52" s="82">
        <v>7</v>
      </c>
      <c r="K52" s="82">
        <v>7</v>
      </c>
      <c r="L52" s="83">
        <v>0</v>
      </c>
      <c r="M52" s="21">
        <v>0</v>
      </c>
      <c r="N52" s="25"/>
      <c r="O52" s="26"/>
      <c r="P52" s="177" t="str">
        <f t="shared" si="5"/>
        <v>-</v>
      </c>
      <c r="Q52" s="13">
        <f t="shared" si="5"/>
        <v>0</v>
      </c>
      <c r="R52" s="177">
        <f t="shared" si="1"/>
        <v>0</v>
      </c>
      <c r="U52" s="153"/>
      <c r="BE52" s="2"/>
    </row>
    <row r="53" spans="1:57" ht="63.75" customHeight="1" thickBot="1" x14ac:dyDescent="0.25">
      <c r="B53" s="316"/>
      <c r="C53" s="316"/>
      <c r="D53" s="323"/>
      <c r="E53" s="20" t="s">
        <v>268</v>
      </c>
      <c r="F53" s="20" t="s">
        <v>269</v>
      </c>
      <c r="G53" s="79">
        <v>20</v>
      </c>
      <c r="H53" s="79">
        <v>0</v>
      </c>
      <c r="I53" s="79">
        <v>20</v>
      </c>
      <c r="J53" s="79">
        <v>0</v>
      </c>
      <c r="K53" s="79">
        <v>0</v>
      </c>
      <c r="L53" s="80">
        <v>0</v>
      </c>
      <c r="M53" s="21">
        <v>0</v>
      </c>
      <c r="N53" s="21"/>
      <c r="O53" s="22"/>
      <c r="P53" s="177" t="str">
        <f t="shared" si="5"/>
        <v>-</v>
      </c>
      <c r="Q53" s="13">
        <f t="shared" si="5"/>
        <v>0</v>
      </c>
      <c r="R53" s="177">
        <f t="shared" si="1"/>
        <v>0</v>
      </c>
      <c r="U53" s="153"/>
      <c r="BE53" s="2"/>
    </row>
    <row r="54" spans="1:57" ht="99" customHeight="1" thickBot="1" x14ac:dyDescent="0.25">
      <c r="B54" s="316"/>
      <c r="C54" s="316"/>
      <c r="D54" s="323"/>
      <c r="E54" s="20" t="s">
        <v>270</v>
      </c>
      <c r="F54" s="20" t="s">
        <v>271</v>
      </c>
      <c r="G54" s="82">
        <v>1</v>
      </c>
      <c r="H54" s="82">
        <v>0</v>
      </c>
      <c r="I54" s="82">
        <v>1</v>
      </c>
      <c r="J54" s="82">
        <v>0</v>
      </c>
      <c r="K54" s="82">
        <v>0</v>
      </c>
      <c r="L54" s="83">
        <v>0</v>
      </c>
      <c r="M54" s="21">
        <v>0</v>
      </c>
      <c r="N54" s="25"/>
      <c r="O54" s="26"/>
      <c r="P54" s="177" t="str">
        <f t="shared" si="5"/>
        <v>-</v>
      </c>
      <c r="Q54" s="13">
        <f t="shared" si="5"/>
        <v>0</v>
      </c>
      <c r="R54" s="177">
        <f t="shared" si="1"/>
        <v>0</v>
      </c>
      <c r="U54" s="153"/>
      <c r="BE54" s="2"/>
    </row>
    <row r="55" spans="1:57" ht="90.75" thickBot="1" x14ac:dyDescent="0.25">
      <c r="B55" s="316"/>
      <c r="C55" s="316"/>
      <c r="D55" s="323"/>
      <c r="E55" s="20" t="s">
        <v>272</v>
      </c>
      <c r="F55" s="20" t="s">
        <v>273</v>
      </c>
      <c r="G55" s="79">
        <v>1</v>
      </c>
      <c r="H55" s="79">
        <v>0</v>
      </c>
      <c r="I55" s="79">
        <v>0</v>
      </c>
      <c r="J55" s="79">
        <v>1</v>
      </c>
      <c r="K55" s="79">
        <v>0</v>
      </c>
      <c r="L55" s="80">
        <v>0</v>
      </c>
      <c r="M55" s="21">
        <v>0</v>
      </c>
      <c r="N55" s="21"/>
      <c r="O55" s="30"/>
      <c r="P55" s="177" t="str">
        <f t="shared" si="5"/>
        <v>-</v>
      </c>
      <c r="Q55" s="13" t="str">
        <f t="shared" si="5"/>
        <v>-</v>
      </c>
      <c r="R55" s="177">
        <f t="shared" si="1"/>
        <v>0</v>
      </c>
      <c r="U55" s="153"/>
      <c r="BE55" s="2"/>
    </row>
    <row r="56" spans="1:57" s="31" customFormat="1" ht="60" customHeight="1" thickBot="1" x14ac:dyDescent="0.25">
      <c r="A56" s="1"/>
      <c r="B56" s="316"/>
      <c r="C56" s="316"/>
      <c r="D56" s="323"/>
      <c r="E56" s="20" t="s">
        <v>274</v>
      </c>
      <c r="F56" s="20" t="s">
        <v>275</v>
      </c>
      <c r="G56" s="79">
        <v>1</v>
      </c>
      <c r="H56" s="79">
        <v>0</v>
      </c>
      <c r="I56" s="79">
        <v>0</v>
      </c>
      <c r="J56" s="79">
        <v>1</v>
      </c>
      <c r="K56" s="79">
        <v>0</v>
      </c>
      <c r="L56" s="80">
        <v>0</v>
      </c>
      <c r="M56" s="21">
        <v>0</v>
      </c>
      <c r="N56" s="21"/>
      <c r="O56" s="22"/>
      <c r="P56" s="177" t="str">
        <f t="shared" si="5"/>
        <v>-</v>
      </c>
      <c r="Q56" s="13" t="str">
        <f t="shared" si="5"/>
        <v>-</v>
      </c>
      <c r="R56" s="177">
        <f t="shared" si="1"/>
        <v>0</v>
      </c>
      <c r="S56" s="2"/>
      <c r="T56" s="154"/>
      <c r="U56" s="155"/>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row>
    <row r="57" spans="1:57" s="31" customFormat="1" ht="81" customHeight="1" thickBot="1" x14ac:dyDescent="0.25">
      <c r="A57" s="1"/>
      <c r="B57" s="316"/>
      <c r="C57" s="316"/>
      <c r="D57" s="323"/>
      <c r="E57" s="52" t="s">
        <v>276</v>
      </c>
      <c r="F57" s="52" t="s">
        <v>277</v>
      </c>
      <c r="G57" s="85">
        <v>12</v>
      </c>
      <c r="H57" s="85">
        <v>3</v>
      </c>
      <c r="I57" s="85">
        <v>3</v>
      </c>
      <c r="J57" s="85">
        <v>3</v>
      </c>
      <c r="K57" s="85">
        <v>3</v>
      </c>
      <c r="L57" s="86">
        <v>4</v>
      </c>
      <c r="M57" s="53">
        <v>0</v>
      </c>
      <c r="N57" s="53"/>
      <c r="O57" s="54"/>
      <c r="P57" s="177">
        <f t="shared" si="5"/>
        <v>1</v>
      </c>
      <c r="Q57" s="13">
        <f t="shared" si="5"/>
        <v>0</v>
      </c>
      <c r="R57" s="177">
        <f t="shared" si="1"/>
        <v>0.33333333333333331</v>
      </c>
      <c r="S57" s="2"/>
      <c r="T57" s="154"/>
      <c r="U57" s="155"/>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row>
    <row r="58" spans="1:57" s="31" customFormat="1" ht="94.5" customHeight="1" thickBot="1" x14ac:dyDescent="0.25">
      <c r="A58" s="1"/>
      <c r="B58" s="316"/>
      <c r="C58" s="316"/>
      <c r="D58" s="323"/>
      <c r="E58" s="52" t="s">
        <v>278</v>
      </c>
      <c r="F58" s="52" t="s">
        <v>271</v>
      </c>
      <c r="G58" s="85">
        <v>1</v>
      </c>
      <c r="H58" s="85">
        <v>0</v>
      </c>
      <c r="I58" s="85">
        <v>0</v>
      </c>
      <c r="J58" s="85">
        <v>0</v>
      </c>
      <c r="K58" s="85">
        <v>1</v>
      </c>
      <c r="L58" s="86">
        <v>0</v>
      </c>
      <c r="M58" s="53">
        <v>0</v>
      </c>
      <c r="N58" s="53"/>
      <c r="O58" s="54"/>
      <c r="P58" s="177" t="str">
        <f t="shared" si="5"/>
        <v>-</v>
      </c>
      <c r="Q58" s="13" t="str">
        <f t="shared" si="5"/>
        <v>-</v>
      </c>
      <c r="R58" s="177">
        <f t="shared" si="1"/>
        <v>0</v>
      </c>
      <c r="S58" s="2"/>
      <c r="T58" s="154"/>
      <c r="U58" s="155"/>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row>
    <row r="59" spans="1:57" s="31" customFormat="1" ht="127.5" customHeight="1" thickBot="1" x14ac:dyDescent="0.25">
      <c r="A59" s="1"/>
      <c r="B59" s="316"/>
      <c r="C59" s="316"/>
      <c r="D59" s="323"/>
      <c r="E59" s="52" t="s">
        <v>279</v>
      </c>
      <c r="F59" s="52" t="s">
        <v>280</v>
      </c>
      <c r="G59" s="85">
        <v>1</v>
      </c>
      <c r="H59" s="85">
        <v>0</v>
      </c>
      <c r="I59" s="85">
        <v>0</v>
      </c>
      <c r="J59" s="85">
        <v>0</v>
      </c>
      <c r="K59" s="85">
        <v>1</v>
      </c>
      <c r="L59" s="86">
        <v>0</v>
      </c>
      <c r="M59" s="53">
        <v>0</v>
      </c>
      <c r="N59" s="53"/>
      <c r="O59" s="54"/>
      <c r="P59" s="177" t="str">
        <f t="shared" si="5"/>
        <v>-</v>
      </c>
      <c r="Q59" s="13" t="str">
        <f t="shared" si="5"/>
        <v>-</v>
      </c>
      <c r="R59" s="177">
        <f t="shared" si="1"/>
        <v>0</v>
      </c>
      <c r="S59" s="2"/>
      <c r="T59" s="154"/>
      <c r="U59" s="155"/>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row>
    <row r="60" spans="1:57" s="110" customFormat="1" ht="60" customHeight="1" thickBot="1" x14ac:dyDescent="0.25">
      <c r="A60" s="105"/>
      <c r="B60" s="316"/>
      <c r="C60" s="316"/>
      <c r="D60" s="323" t="s">
        <v>347</v>
      </c>
      <c r="E60" s="106" t="s">
        <v>281</v>
      </c>
      <c r="F60" s="106" t="s">
        <v>282</v>
      </c>
      <c r="G60" s="120">
        <v>1</v>
      </c>
      <c r="H60" s="107">
        <v>0.5</v>
      </c>
      <c r="I60" s="107">
        <v>0.5</v>
      </c>
      <c r="J60" s="107">
        <v>0</v>
      </c>
      <c r="K60" s="107">
        <v>0</v>
      </c>
      <c r="L60" s="121">
        <v>0.5</v>
      </c>
      <c r="M60" s="53">
        <v>0</v>
      </c>
      <c r="N60" s="108"/>
      <c r="O60" s="109"/>
      <c r="P60" s="177">
        <f t="shared" si="5"/>
        <v>1</v>
      </c>
      <c r="Q60" s="13">
        <f t="shared" si="5"/>
        <v>0</v>
      </c>
      <c r="R60" s="177">
        <f t="shared" si="1"/>
        <v>0.5</v>
      </c>
      <c r="S60" s="2"/>
      <c r="T60" s="154"/>
      <c r="U60" s="155"/>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row>
    <row r="61" spans="1:57" s="31" customFormat="1" ht="84" customHeight="1" thickBot="1" x14ac:dyDescent="0.25">
      <c r="A61" s="1"/>
      <c r="B61" s="316"/>
      <c r="C61" s="316"/>
      <c r="D61" s="323"/>
      <c r="E61" s="52" t="s">
        <v>283</v>
      </c>
      <c r="F61" s="52" t="s">
        <v>284</v>
      </c>
      <c r="G61" s="85">
        <v>1</v>
      </c>
      <c r="H61" s="85">
        <v>0</v>
      </c>
      <c r="I61" s="85">
        <v>1</v>
      </c>
      <c r="J61" s="85">
        <v>1</v>
      </c>
      <c r="K61" s="85">
        <v>1</v>
      </c>
      <c r="L61" s="86">
        <v>0</v>
      </c>
      <c r="M61" s="53">
        <v>0</v>
      </c>
      <c r="N61" s="53"/>
      <c r="O61" s="54"/>
      <c r="P61" s="177" t="str">
        <f t="shared" si="5"/>
        <v>-</v>
      </c>
      <c r="Q61" s="13">
        <f t="shared" si="5"/>
        <v>0</v>
      </c>
      <c r="R61" s="177">
        <f t="shared" si="1"/>
        <v>0</v>
      </c>
      <c r="S61" s="2"/>
      <c r="T61" s="154"/>
      <c r="U61" s="155"/>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row>
    <row r="62" spans="1:57" s="31" customFormat="1" ht="60" customHeight="1" thickBot="1" x14ac:dyDescent="0.25">
      <c r="A62" s="1"/>
      <c r="B62" s="316"/>
      <c r="C62" s="316"/>
      <c r="D62" s="323"/>
      <c r="E62" s="52" t="s">
        <v>285</v>
      </c>
      <c r="F62" s="52" t="s">
        <v>286</v>
      </c>
      <c r="G62" s="85">
        <v>2</v>
      </c>
      <c r="H62" s="85">
        <v>0</v>
      </c>
      <c r="I62" s="85">
        <v>2</v>
      </c>
      <c r="J62" s="85">
        <v>0</v>
      </c>
      <c r="K62" s="85">
        <v>0</v>
      </c>
      <c r="L62" s="86">
        <v>0</v>
      </c>
      <c r="M62" s="53">
        <v>0</v>
      </c>
      <c r="N62" s="53"/>
      <c r="O62" s="54"/>
      <c r="P62" s="177" t="str">
        <f t="shared" si="5"/>
        <v>-</v>
      </c>
      <c r="Q62" s="13">
        <f t="shared" si="5"/>
        <v>0</v>
      </c>
      <c r="R62" s="177">
        <f t="shared" si="1"/>
        <v>0</v>
      </c>
      <c r="S62" s="2"/>
      <c r="T62" s="154"/>
      <c r="U62" s="155"/>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row>
    <row r="63" spans="1:57" s="31" customFormat="1" ht="60" customHeight="1" thickBot="1" x14ac:dyDescent="0.25">
      <c r="A63" s="1"/>
      <c r="B63" s="316"/>
      <c r="C63" s="316"/>
      <c r="D63" s="323"/>
      <c r="E63" s="52" t="s">
        <v>287</v>
      </c>
      <c r="F63" s="52" t="s">
        <v>288</v>
      </c>
      <c r="G63" s="85">
        <v>1</v>
      </c>
      <c r="H63" s="85">
        <v>0</v>
      </c>
      <c r="I63" s="85">
        <v>1</v>
      </c>
      <c r="J63" s="85">
        <v>1</v>
      </c>
      <c r="K63" s="85">
        <v>1</v>
      </c>
      <c r="L63" s="86">
        <v>0</v>
      </c>
      <c r="M63" s="53">
        <v>0</v>
      </c>
      <c r="N63" s="53"/>
      <c r="O63" s="54"/>
      <c r="P63" s="177" t="str">
        <f t="shared" si="5"/>
        <v>-</v>
      </c>
      <c r="Q63" s="13">
        <f t="shared" si="5"/>
        <v>0</v>
      </c>
      <c r="R63" s="177">
        <f t="shared" si="1"/>
        <v>0</v>
      </c>
      <c r="S63" s="2"/>
      <c r="T63" s="154"/>
      <c r="U63" s="155"/>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row>
    <row r="64" spans="1:57" s="110" customFormat="1" ht="88.5" customHeight="1" thickBot="1" x14ac:dyDescent="0.25">
      <c r="A64" s="105"/>
      <c r="B64" s="316"/>
      <c r="C64" s="316"/>
      <c r="D64" s="323"/>
      <c r="E64" s="106" t="s">
        <v>289</v>
      </c>
      <c r="F64" s="106" t="s">
        <v>290</v>
      </c>
      <c r="G64" s="120">
        <v>2</v>
      </c>
      <c r="H64" s="107">
        <v>0</v>
      </c>
      <c r="I64" s="107">
        <v>0</v>
      </c>
      <c r="J64" s="107">
        <v>1</v>
      </c>
      <c r="K64" s="107">
        <v>1</v>
      </c>
      <c r="L64" s="121">
        <v>0</v>
      </c>
      <c r="M64" s="53">
        <v>0</v>
      </c>
      <c r="N64" s="108"/>
      <c r="O64" s="109"/>
      <c r="P64" s="177" t="str">
        <f t="shared" si="5"/>
        <v>-</v>
      </c>
      <c r="Q64" s="13" t="str">
        <f t="shared" si="5"/>
        <v>-</v>
      </c>
      <c r="R64" s="177">
        <f t="shared" si="1"/>
        <v>0</v>
      </c>
      <c r="S64" s="2"/>
      <c r="T64" s="154"/>
      <c r="U64" s="155"/>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row>
    <row r="65" spans="1:57" s="110" customFormat="1" ht="67.5" customHeight="1" thickBot="1" x14ac:dyDescent="0.25">
      <c r="A65" s="105"/>
      <c r="B65" s="316"/>
      <c r="C65" s="316"/>
      <c r="D65" s="323"/>
      <c r="E65" s="106" t="s">
        <v>291</v>
      </c>
      <c r="F65" s="106" t="s">
        <v>292</v>
      </c>
      <c r="G65" s="120">
        <v>10</v>
      </c>
      <c r="H65" s="107">
        <v>3</v>
      </c>
      <c r="I65" s="107">
        <v>3</v>
      </c>
      <c r="J65" s="107">
        <v>2</v>
      </c>
      <c r="K65" s="107">
        <v>2</v>
      </c>
      <c r="L65" s="121">
        <v>10</v>
      </c>
      <c r="M65" s="53">
        <v>0</v>
      </c>
      <c r="N65" s="108"/>
      <c r="O65" s="109"/>
      <c r="P65" s="177">
        <f t="shared" si="5"/>
        <v>1</v>
      </c>
      <c r="Q65" s="13">
        <f t="shared" si="5"/>
        <v>0</v>
      </c>
      <c r="R65" s="177">
        <f t="shared" si="1"/>
        <v>1</v>
      </c>
      <c r="S65" s="2"/>
      <c r="T65" s="154"/>
      <c r="U65" s="155"/>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row>
    <row r="66" spans="1:57" s="31" customFormat="1" ht="87" customHeight="1" thickBot="1" x14ac:dyDescent="0.25">
      <c r="A66" s="1"/>
      <c r="B66" s="316"/>
      <c r="C66" s="316"/>
      <c r="D66" s="323"/>
      <c r="E66" s="52" t="s">
        <v>293</v>
      </c>
      <c r="F66" s="52" t="s">
        <v>170</v>
      </c>
      <c r="G66" s="120">
        <v>1</v>
      </c>
      <c r="H66" s="85">
        <v>1</v>
      </c>
      <c r="I66" s="85">
        <v>1</v>
      </c>
      <c r="J66" s="85">
        <v>1</v>
      </c>
      <c r="K66" s="85">
        <v>1</v>
      </c>
      <c r="L66" s="86">
        <v>1</v>
      </c>
      <c r="M66" s="53">
        <v>0</v>
      </c>
      <c r="N66" s="53"/>
      <c r="O66" s="54"/>
      <c r="P66" s="177">
        <f t="shared" si="5"/>
        <v>1</v>
      </c>
      <c r="Q66" s="13">
        <f t="shared" si="5"/>
        <v>0</v>
      </c>
      <c r="R66" s="177">
        <f t="shared" si="1"/>
        <v>1</v>
      </c>
      <c r="S66" s="2"/>
      <c r="T66" s="154"/>
      <c r="U66" s="155"/>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row>
    <row r="67" spans="1:57" s="31" customFormat="1" ht="60" customHeight="1" thickBot="1" x14ac:dyDescent="0.25">
      <c r="A67" s="1"/>
      <c r="B67" s="316"/>
      <c r="C67" s="316"/>
      <c r="D67" s="323" t="s">
        <v>348</v>
      </c>
      <c r="E67" s="52" t="s">
        <v>294</v>
      </c>
      <c r="F67" s="52" t="s">
        <v>295</v>
      </c>
      <c r="G67" s="120">
        <v>1</v>
      </c>
      <c r="H67" s="85">
        <v>0</v>
      </c>
      <c r="I67" s="85">
        <v>1</v>
      </c>
      <c r="J67" s="85">
        <v>0</v>
      </c>
      <c r="K67" s="85">
        <v>0</v>
      </c>
      <c r="L67" s="86">
        <v>0</v>
      </c>
      <c r="M67" s="53">
        <v>0</v>
      </c>
      <c r="N67" s="53"/>
      <c r="O67" s="54"/>
      <c r="P67" s="177" t="str">
        <f t="shared" si="5"/>
        <v>-</v>
      </c>
      <c r="Q67" s="13">
        <f t="shared" si="5"/>
        <v>0</v>
      </c>
      <c r="R67" s="177">
        <f t="shared" si="1"/>
        <v>0</v>
      </c>
      <c r="S67" s="2"/>
      <c r="T67" s="154"/>
      <c r="U67" s="155"/>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row>
    <row r="68" spans="1:57" s="31" customFormat="1" ht="60" customHeight="1" thickBot="1" x14ac:dyDescent="0.25">
      <c r="A68" s="1"/>
      <c r="B68" s="316"/>
      <c r="C68" s="316"/>
      <c r="D68" s="323"/>
      <c r="E68" s="52" t="s">
        <v>296</v>
      </c>
      <c r="F68" s="52" t="s">
        <v>297</v>
      </c>
      <c r="G68" s="120">
        <v>4</v>
      </c>
      <c r="H68" s="85">
        <v>1</v>
      </c>
      <c r="I68" s="85">
        <v>1</v>
      </c>
      <c r="J68" s="85">
        <v>1</v>
      </c>
      <c r="K68" s="85">
        <v>1</v>
      </c>
      <c r="L68" s="86">
        <v>0</v>
      </c>
      <c r="M68" s="53">
        <v>0</v>
      </c>
      <c r="N68" s="53"/>
      <c r="O68" s="54"/>
      <c r="P68" s="177">
        <f t="shared" ref="P68:Q91" si="6">IF(H68=0,"-",IF((L68/H68)&lt;=1,(L68/H68),1))</f>
        <v>0</v>
      </c>
      <c r="Q68" s="13">
        <f t="shared" si="6"/>
        <v>0</v>
      </c>
      <c r="R68" s="177">
        <f t="shared" si="1"/>
        <v>0</v>
      </c>
      <c r="S68" s="2"/>
      <c r="T68" s="154"/>
      <c r="U68" s="155"/>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row>
    <row r="69" spans="1:57" s="31" customFormat="1" ht="60" customHeight="1" thickBot="1" x14ac:dyDescent="0.25">
      <c r="A69" s="1"/>
      <c r="B69" s="316"/>
      <c r="C69" s="316"/>
      <c r="D69" s="323"/>
      <c r="E69" s="52" t="s">
        <v>298</v>
      </c>
      <c r="F69" s="52" t="s">
        <v>299</v>
      </c>
      <c r="G69" s="120">
        <v>4</v>
      </c>
      <c r="H69" s="85">
        <v>0</v>
      </c>
      <c r="I69" s="85">
        <v>1</v>
      </c>
      <c r="J69" s="85">
        <v>2</v>
      </c>
      <c r="K69" s="85">
        <v>1</v>
      </c>
      <c r="L69" s="86">
        <v>0</v>
      </c>
      <c r="M69" s="53">
        <v>0</v>
      </c>
      <c r="N69" s="53"/>
      <c r="O69" s="54"/>
      <c r="P69" s="177" t="str">
        <f t="shared" si="6"/>
        <v>-</v>
      </c>
      <c r="Q69" s="13">
        <f t="shared" si="6"/>
        <v>0</v>
      </c>
      <c r="R69" s="177">
        <f t="shared" ref="R69:R91" si="7">IF(((L69+M69+N69+O69)/(G69))&lt;=1,((L69+M69+N69+O69)/(G69)),1)</f>
        <v>0</v>
      </c>
      <c r="S69" s="2"/>
      <c r="T69" s="154"/>
      <c r="U69" s="155"/>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row>
    <row r="70" spans="1:57" s="31" customFormat="1" ht="60" customHeight="1" thickBot="1" x14ac:dyDescent="0.25">
      <c r="A70" s="1"/>
      <c r="B70" s="316"/>
      <c r="C70" s="316"/>
      <c r="D70" s="323"/>
      <c r="E70" s="52" t="s">
        <v>300</v>
      </c>
      <c r="F70" s="52" t="s">
        <v>301</v>
      </c>
      <c r="G70" s="120">
        <v>10</v>
      </c>
      <c r="H70" s="85">
        <v>0</v>
      </c>
      <c r="I70" s="85">
        <v>0</v>
      </c>
      <c r="J70" s="120">
        <v>5</v>
      </c>
      <c r="K70" s="120">
        <v>5</v>
      </c>
      <c r="L70" s="86">
        <v>0</v>
      </c>
      <c r="M70" s="53">
        <v>0</v>
      </c>
      <c r="N70" s="53"/>
      <c r="O70" s="54"/>
      <c r="P70" s="177" t="str">
        <f t="shared" si="6"/>
        <v>-</v>
      </c>
      <c r="Q70" s="13" t="str">
        <f t="shared" si="6"/>
        <v>-</v>
      </c>
      <c r="R70" s="177">
        <f t="shared" si="7"/>
        <v>0</v>
      </c>
      <c r="S70" s="2"/>
      <c r="T70" s="154"/>
      <c r="U70" s="155"/>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row>
    <row r="71" spans="1:57" s="31" customFormat="1" ht="60" customHeight="1" thickBot="1" x14ac:dyDescent="0.25">
      <c r="A71" s="1"/>
      <c r="B71" s="316"/>
      <c r="C71" s="316"/>
      <c r="D71" s="323" t="s">
        <v>349</v>
      </c>
      <c r="E71" s="52" t="s">
        <v>302</v>
      </c>
      <c r="F71" s="52" t="s">
        <v>303</v>
      </c>
      <c r="G71" s="120">
        <v>1</v>
      </c>
      <c r="H71" s="85">
        <v>0</v>
      </c>
      <c r="I71" s="85">
        <v>1</v>
      </c>
      <c r="J71" s="85">
        <v>0</v>
      </c>
      <c r="K71" s="85">
        <v>0</v>
      </c>
      <c r="L71" s="86">
        <v>0</v>
      </c>
      <c r="M71" s="53">
        <v>0</v>
      </c>
      <c r="N71" s="53"/>
      <c r="O71" s="54"/>
      <c r="P71" s="177" t="str">
        <f t="shared" si="6"/>
        <v>-</v>
      </c>
      <c r="Q71" s="13">
        <f t="shared" si="6"/>
        <v>0</v>
      </c>
      <c r="R71" s="177">
        <f t="shared" si="7"/>
        <v>0</v>
      </c>
      <c r="S71" s="2"/>
      <c r="T71" s="154"/>
      <c r="U71" s="155"/>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row>
    <row r="72" spans="1:57" s="31" customFormat="1" ht="60" customHeight="1" thickBot="1" x14ac:dyDescent="0.25">
      <c r="A72" s="1"/>
      <c r="B72" s="316"/>
      <c r="C72" s="316"/>
      <c r="D72" s="323"/>
      <c r="E72" s="52" t="s">
        <v>304</v>
      </c>
      <c r="F72" s="52" t="s">
        <v>305</v>
      </c>
      <c r="G72" s="85">
        <v>5512</v>
      </c>
      <c r="H72" s="85">
        <v>5512</v>
      </c>
      <c r="I72" s="85">
        <v>5512</v>
      </c>
      <c r="J72" s="85">
        <v>5512</v>
      </c>
      <c r="K72" s="85">
        <v>5512</v>
      </c>
      <c r="L72" s="86">
        <v>5516</v>
      </c>
      <c r="M72" s="53">
        <v>2580</v>
      </c>
      <c r="N72" s="53"/>
      <c r="O72" s="54"/>
      <c r="P72" s="177">
        <f t="shared" si="6"/>
        <v>1</v>
      </c>
      <c r="Q72" s="13">
        <f t="shared" si="6"/>
        <v>0.46806966618287371</v>
      </c>
      <c r="R72" s="177">
        <f t="shared" si="7"/>
        <v>1</v>
      </c>
      <c r="S72" s="2"/>
      <c r="T72" s="154"/>
      <c r="U72" s="155"/>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row>
    <row r="73" spans="1:57" s="31" customFormat="1" ht="60" customHeight="1" thickBot="1" x14ac:dyDescent="0.25">
      <c r="A73" s="1"/>
      <c r="B73" s="316"/>
      <c r="C73" s="316"/>
      <c r="D73" s="323"/>
      <c r="E73" s="52" t="s">
        <v>306</v>
      </c>
      <c r="F73" s="52" t="s">
        <v>307</v>
      </c>
      <c r="G73" s="85">
        <v>1</v>
      </c>
      <c r="H73" s="85">
        <v>0</v>
      </c>
      <c r="I73" s="85">
        <v>1</v>
      </c>
      <c r="J73" s="85">
        <v>0</v>
      </c>
      <c r="K73" s="85">
        <v>0</v>
      </c>
      <c r="L73" s="86">
        <v>0</v>
      </c>
      <c r="M73" s="53">
        <v>0</v>
      </c>
      <c r="N73" s="53"/>
      <c r="O73" s="54"/>
      <c r="P73" s="177" t="str">
        <f t="shared" si="6"/>
        <v>-</v>
      </c>
      <c r="Q73" s="13">
        <f t="shared" si="6"/>
        <v>0</v>
      </c>
      <c r="R73" s="177">
        <f t="shared" si="7"/>
        <v>0</v>
      </c>
      <c r="S73" s="2"/>
      <c r="T73" s="154"/>
      <c r="U73" s="155"/>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row>
    <row r="74" spans="1:57" s="31" customFormat="1" ht="60" customHeight="1" thickBot="1" x14ac:dyDescent="0.25">
      <c r="A74" s="1"/>
      <c r="B74" s="316"/>
      <c r="C74" s="316"/>
      <c r="D74" s="323"/>
      <c r="E74" s="52" t="s">
        <v>308</v>
      </c>
      <c r="F74" s="52" t="s">
        <v>309</v>
      </c>
      <c r="G74" s="120">
        <v>4</v>
      </c>
      <c r="H74" s="79">
        <v>1</v>
      </c>
      <c r="I74" s="79">
        <v>1</v>
      </c>
      <c r="J74" s="79">
        <v>1</v>
      </c>
      <c r="K74" s="79">
        <v>1</v>
      </c>
      <c r="L74" s="193">
        <v>1</v>
      </c>
      <c r="M74" s="53">
        <v>0</v>
      </c>
      <c r="N74" s="53"/>
      <c r="O74" s="54"/>
      <c r="P74" s="177">
        <f t="shared" si="6"/>
        <v>1</v>
      </c>
      <c r="Q74" s="13">
        <f t="shared" si="6"/>
        <v>0</v>
      </c>
      <c r="R74" s="177">
        <f t="shared" si="7"/>
        <v>0.25</v>
      </c>
      <c r="S74" s="2"/>
      <c r="T74" s="154"/>
      <c r="U74" s="155"/>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row>
    <row r="75" spans="1:57" s="31" customFormat="1" ht="60" customHeight="1" thickBot="1" x14ac:dyDescent="0.25">
      <c r="A75" s="1"/>
      <c r="B75" s="316"/>
      <c r="C75" s="316"/>
      <c r="D75" s="323"/>
      <c r="E75" s="52" t="s">
        <v>310</v>
      </c>
      <c r="F75" s="52" t="s">
        <v>311</v>
      </c>
      <c r="G75" s="85">
        <v>1</v>
      </c>
      <c r="H75" s="194">
        <v>0.25</v>
      </c>
      <c r="I75" s="194">
        <v>0.25</v>
      </c>
      <c r="J75" s="194">
        <v>0.25</v>
      </c>
      <c r="K75" s="194">
        <v>0.25</v>
      </c>
      <c r="L75" s="195">
        <v>0.25</v>
      </c>
      <c r="M75" s="264">
        <v>0</v>
      </c>
      <c r="N75" s="53"/>
      <c r="O75" s="54"/>
      <c r="P75" s="177">
        <f t="shared" si="6"/>
        <v>1</v>
      </c>
      <c r="Q75" s="13">
        <f t="shared" si="6"/>
        <v>0</v>
      </c>
      <c r="R75" s="177">
        <f t="shared" si="7"/>
        <v>0.25</v>
      </c>
      <c r="S75" s="2"/>
      <c r="T75" s="154"/>
      <c r="U75" s="155"/>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row>
    <row r="76" spans="1:57" s="31" customFormat="1" ht="60" customHeight="1" thickBot="1" x14ac:dyDescent="0.25">
      <c r="A76" s="1"/>
      <c r="B76" s="316"/>
      <c r="C76" s="316"/>
      <c r="D76" s="323"/>
      <c r="E76" s="52" t="s">
        <v>312</v>
      </c>
      <c r="F76" s="52" t="s">
        <v>313</v>
      </c>
      <c r="G76" s="85">
        <v>8</v>
      </c>
      <c r="H76" s="85">
        <v>2</v>
      </c>
      <c r="I76" s="85">
        <v>3</v>
      </c>
      <c r="J76" s="85">
        <v>3</v>
      </c>
      <c r="K76" s="85">
        <v>2</v>
      </c>
      <c r="L76" s="86">
        <v>2</v>
      </c>
      <c r="M76" s="53">
        <v>0</v>
      </c>
      <c r="N76" s="53"/>
      <c r="O76" s="54"/>
      <c r="P76" s="177">
        <f t="shared" si="6"/>
        <v>1</v>
      </c>
      <c r="Q76" s="13">
        <f t="shared" si="6"/>
        <v>0</v>
      </c>
      <c r="R76" s="177">
        <f t="shared" si="7"/>
        <v>0.25</v>
      </c>
      <c r="S76" s="2"/>
      <c r="T76" s="154"/>
      <c r="U76" s="155"/>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row>
    <row r="77" spans="1:57" s="31" customFormat="1" ht="60" customHeight="1" thickBot="1" x14ac:dyDescent="0.25">
      <c r="A77" s="1"/>
      <c r="B77" s="316"/>
      <c r="C77" s="316"/>
      <c r="D77" s="323" t="s">
        <v>350</v>
      </c>
      <c r="E77" s="52" t="s">
        <v>314</v>
      </c>
      <c r="F77" s="52" t="s">
        <v>295</v>
      </c>
      <c r="G77" s="85">
        <v>1</v>
      </c>
      <c r="H77" s="85">
        <v>0</v>
      </c>
      <c r="I77" s="85">
        <v>1</v>
      </c>
      <c r="J77" s="85">
        <v>0</v>
      </c>
      <c r="K77" s="85">
        <v>0</v>
      </c>
      <c r="L77" s="86">
        <v>0</v>
      </c>
      <c r="M77" s="53">
        <v>0</v>
      </c>
      <c r="N77" s="53"/>
      <c r="O77" s="54"/>
      <c r="P77" s="177" t="str">
        <f t="shared" si="6"/>
        <v>-</v>
      </c>
      <c r="Q77" s="13">
        <f t="shared" si="6"/>
        <v>0</v>
      </c>
      <c r="R77" s="177">
        <f t="shared" si="7"/>
        <v>0</v>
      </c>
      <c r="S77" s="2"/>
      <c r="T77" s="154"/>
      <c r="U77" s="155"/>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row>
    <row r="78" spans="1:57" s="31" customFormat="1" ht="60" customHeight="1" thickBot="1" x14ac:dyDescent="0.25">
      <c r="A78" s="1"/>
      <c r="B78" s="316"/>
      <c r="C78" s="316"/>
      <c r="D78" s="323"/>
      <c r="E78" s="52" t="s">
        <v>315</v>
      </c>
      <c r="F78" s="52" t="s">
        <v>316</v>
      </c>
      <c r="G78" s="85">
        <v>1</v>
      </c>
      <c r="H78" s="85">
        <v>1</v>
      </c>
      <c r="I78" s="85">
        <v>1</v>
      </c>
      <c r="J78" s="85">
        <v>1</v>
      </c>
      <c r="K78" s="85">
        <v>1</v>
      </c>
      <c r="L78" s="86">
        <v>1</v>
      </c>
      <c r="M78" s="53">
        <v>0</v>
      </c>
      <c r="N78" s="53"/>
      <c r="O78" s="54"/>
      <c r="P78" s="177">
        <f t="shared" si="6"/>
        <v>1</v>
      </c>
      <c r="Q78" s="13">
        <f t="shared" si="6"/>
        <v>0</v>
      </c>
      <c r="R78" s="177">
        <f t="shared" si="7"/>
        <v>1</v>
      </c>
      <c r="S78" s="2"/>
      <c r="T78" s="154"/>
      <c r="U78" s="155"/>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row>
    <row r="79" spans="1:57" s="31" customFormat="1" ht="60" customHeight="1" thickBot="1" x14ac:dyDescent="0.25">
      <c r="A79" s="1"/>
      <c r="B79" s="316"/>
      <c r="C79" s="316"/>
      <c r="D79" s="323"/>
      <c r="E79" s="52" t="s">
        <v>317</v>
      </c>
      <c r="F79" s="52" t="s">
        <v>318</v>
      </c>
      <c r="G79" s="120">
        <v>4</v>
      </c>
      <c r="H79" s="120">
        <v>0</v>
      </c>
      <c r="I79" s="120">
        <v>1</v>
      </c>
      <c r="J79" s="120">
        <v>1</v>
      </c>
      <c r="K79" s="120">
        <v>2</v>
      </c>
      <c r="L79" s="86">
        <v>0</v>
      </c>
      <c r="M79" s="53">
        <v>0</v>
      </c>
      <c r="N79" s="53"/>
      <c r="O79" s="54"/>
      <c r="P79" s="177" t="str">
        <f t="shared" si="6"/>
        <v>-</v>
      </c>
      <c r="Q79" s="13">
        <f t="shared" si="6"/>
        <v>0</v>
      </c>
      <c r="R79" s="177">
        <f t="shared" si="7"/>
        <v>0</v>
      </c>
      <c r="S79" s="2"/>
      <c r="T79" s="154"/>
      <c r="U79" s="155"/>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row>
    <row r="80" spans="1:57" s="31" customFormat="1" ht="60" customHeight="1" thickBot="1" x14ac:dyDescent="0.25">
      <c r="A80" s="1"/>
      <c r="B80" s="316"/>
      <c r="C80" s="316"/>
      <c r="D80" s="323"/>
      <c r="E80" s="52" t="s">
        <v>319</v>
      </c>
      <c r="F80" s="52" t="s">
        <v>318</v>
      </c>
      <c r="G80" s="120">
        <v>4</v>
      </c>
      <c r="H80" s="120">
        <v>0</v>
      </c>
      <c r="I80" s="120">
        <v>1</v>
      </c>
      <c r="J80" s="120">
        <v>1</v>
      </c>
      <c r="K80" s="120">
        <v>2</v>
      </c>
      <c r="L80" s="86">
        <v>0</v>
      </c>
      <c r="M80" s="53">
        <v>0</v>
      </c>
      <c r="N80" s="53"/>
      <c r="O80" s="54"/>
      <c r="P80" s="177" t="str">
        <f t="shared" si="6"/>
        <v>-</v>
      </c>
      <c r="Q80" s="13">
        <f t="shared" si="6"/>
        <v>0</v>
      </c>
      <c r="R80" s="177">
        <f t="shared" si="7"/>
        <v>0</v>
      </c>
      <c r="S80" s="2"/>
      <c r="T80" s="154"/>
      <c r="U80" s="155"/>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row>
    <row r="81" spans="1:57" s="31" customFormat="1" ht="60" customHeight="1" thickBot="1" x14ac:dyDescent="0.25">
      <c r="A81" s="1"/>
      <c r="B81" s="316"/>
      <c r="C81" s="316"/>
      <c r="D81" s="323"/>
      <c r="E81" s="52" t="s">
        <v>320</v>
      </c>
      <c r="F81" s="52" t="s">
        <v>321</v>
      </c>
      <c r="G81" s="120">
        <v>10</v>
      </c>
      <c r="H81" s="120">
        <v>0</v>
      </c>
      <c r="I81" s="120">
        <v>2</v>
      </c>
      <c r="J81" s="120">
        <v>3</v>
      </c>
      <c r="K81" s="120">
        <v>5</v>
      </c>
      <c r="L81" s="86">
        <v>0</v>
      </c>
      <c r="M81" s="53">
        <v>0</v>
      </c>
      <c r="N81" s="53"/>
      <c r="O81" s="54"/>
      <c r="P81" s="177" t="str">
        <f t="shared" si="6"/>
        <v>-</v>
      </c>
      <c r="Q81" s="13">
        <f t="shared" si="6"/>
        <v>0</v>
      </c>
      <c r="R81" s="177">
        <f t="shared" si="7"/>
        <v>0</v>
      </c>
      <c r="S81" s="2"/>
      <c r="T81" s="154"/>
      <c r="U81" s="155"/>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row>
    <row r="82" spans="1:57" s="31" customFormat="1" ht="60" customHeight="1" thickBot="1" x14ac:dyDescent="0.25">
      <c r="A82" s="1"/>
      <c r="B82" s="316"/>
      <c r="C82" s="316"/>
      <c r="D82" s="323"/>
      <c r="E82" s="52" t="s">
        <v>322</v>
      </c>
      <c r="F82" s="52" t="s">
        <v>323</v>
      </c>
      <c r="G82" s="120">
        <v>4</v>
      </c>
      <c r="H82" s="120">
        <v>1</v>
      </c>
      <c r="I82" s="120">
        <v>1</v>
      </c>
      <c r="J82" s="120">
        <v>1</v>
      </c>
      <c r="K82" s="120">
        <v>1</v>
      </c>
      <c r="L82" s="86">
        <v>1</v>
      </c>
      <c r="M82" s="53">
        <v>0</v>
      </c>
      <c r="N82" s="53"/>
      <c r="O82" s="54"/>
      <c r="P82" s="177">
        <f t="shared" si="6"/>
        <v>1</v>
      </c>
      <c r="Q82" s="13">
        <f t="shared" si="6"/>
        <v>0</v>
      </c>
      <c r="R82" s="177">
        <f t="shared" si="7"/>
        <v>0.25</v>
      </c>
      <c r="S82" s="2"/>
      <c r="T82" s="154"/>
      <c r="U82" s="155"/>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row>
    <row r="83" spans="1:57" s="31" customFormat="1" ht="60" customHeight="1" thickBot="1" x14ac:dyDescent="0.25">
      <c r="A83" s="1"/>
      <c r="B83" s="316"/>
      <c r="C83" s="316"/>
      <c r="D83" s="323" t="s">
        <v>351</v>
      </c>
      <c r="E83" s="52" t="s">
        <v>324</v>
      </c>
      <c r="F83" s="52" t="s">
        <v>325</v>
      </c>
      <c r="G83" s="120">
        <v>1</v>
      </c>
      <c r="H83" s="120">
        <v>0</v>
      </c>
      <c r="I83" s="120">
        <v>1</v>
      </c>
      <c r="J83" s="120">
        <v>0</v>
      </c>
      <c r="K83" s="120">
        <v>0</v>
      </c>
      <c r="L83" s="86">
        <v>0</v>
      </c>
      <c r="M83" s="53">
        <v>0</v>
      </c>
      <c r="N83" s="53"/>
      <c r="O83" s="54"/>
      <c r="P83" s="177" t="str">
        <f t="shared" si="6"/>
        <v>-</v>
      </c>
      <c r="Q83" s="13">
        <f t="shared" si="6"/>
        <v>0</v>
      </c>
      <c r="R83" s="177">
        <f t="shared" si="7"/>
        <v>0</v>
      </c>
      <c r="S83" s="2"/>
      <c r="T83" s="154"/>
      <c r="U83" s="155"/>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row>
    <row r="84" spans="1:57" s="31" customFormat="1" ht="60" customHeight="1" thickBot="1" x14ac:dyDescent="0.25">
      <c r="A84" s="1"/>
      <c r="B84" s="316"/>
      <c r="C84" s="316"/>
      <c r="D84" s="323"/>
      <c r="E84" s="52" t="s">
        <v>326</v>
      </c>
      <c r="F84" s="52" t="s">
        <v>327</v>
      </c>
      <c r="G84" s="120">
        <v>10</v>
      </c>
      <c r="H84" s="120">
        <v>0</v>
      </c>
      <c r="I84" s="120">
        <v>0</v>
      </c>
      <c r="J84" s="120">
        <v>5</v>
      </c>
      <c r="K84" s="120">
        <v>5</v>
      </c>
      <c r="L84" s="86">
        <v>0</v>
      </c>
      <c r="M84" s="53">
        <v>0</v>
      </c>
      <c r="N84" s="53"/>
      <c r="O84" s="54"/>
      <c r="P84" s="177" t="str">
        <f t="shared" si="6"/>
        <v>-</v>
      </c>
      <c r="Q84" s="13" t="str">
        <f t="shared" si="6"/>
        <v>-</v>
      </c>
      <c r="R84" s="177">
        <f t="shared" si="7"/>
        <v>0</v>
      </c>
      <c r="S84" s="2"/>
      <c r="T84" s="154"/>
      <c r="U84" s="155"/>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row>
    <row r="85" spans="1:57" s="31" customFormat="1" ht="60" customHeight="1" thickBot="1" x14ac:dyDescent="0.25">
      <c r="A85" s="1"/>
      <c r="B85" s="316"/>
      <c r="C85" s="316"/>
      <c r="D85" s="323"/>
      <c r="E85" s="52" t="s">
        <v>328</v>
      </c>
      <c r="F85" s="52" t="s">
        <v>170</v>
      </c>
      <c r="G85" s="85">
        <v>1</v>
      </c>
      <c r="H85" s="85">
        <v>0</v>
      </c>
      <c r="I85" s="85">
        <v>0</v>
      </c>
      <c r="J85" s="85">
        <v>1</v>
      </c>
      <c r="K85" s="85">
        <v>0</v>
      </c>
      <c r="L85" s="86">
        <v>0</v>
      </c>
      <c r="M85" s="53">
        <v>0</v>
      </c>
      <c r="N85" s="53"/>
      <c r="O85" s="54"/>
      <c r="P85" s="177" t="str">
        <f t="shared" si="6"/>
        <v>-</v>
      </c>
      <c r="Q85" s="13" t="str">
        <f t="shared" si="6"/>
        <v>-</v>
      </c>
      <c r="R85" s="177">
        <f t="shared" si="7"/>
        <v>0</v>
      </c>
      <c r="S85" s="2"/>
      <c r="T85" s="154"/>
      <c r="U85" s="155"/>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row>
    <row r="86" spans="1:57" s="31" customFormat="1" ht="60" customHeight="1" thickBot="1" x14ac:dyDescent="0.25">
      <c r="A86" s="1"/>
      <c r="B86" s="316"/>
      <c r="C86" s="316"/>
      <c r="D86" s="323"/>
      <c r="E86" s="52" t="s">
        <v>329</v>
      </c>
      <c r="F86" s="52" t="s">
        <v>330</v>
      </c>
      <c r="G86" s="85">
        <v>1</v>
      </c>
      <c r="H86" s="85">
        <v>0</v>
      </c>
      <c r="I86" s="85">
        <v>0</v>
      </c>
      <c r="J86" s="85">
        <v>1</v>
      </c>
      <c r="K86" s="85">
        <v>0</v>
      </c>
      <c r="L86" s="86">
        <v>0</v>
      </c>
      <c r="M86" s="53">
        <v>0</v>
      </c>
      <c r="N86" s="53"/>
      <c r="O86" s="54"/>
      <c r="P86" s="177" t="str">
        <f t="shared" si="6"/>
        <v>-</v>
      </c>
      <c r="Q86" s="13" t="str">
        <f t="shared" si="6"/>
        <v>-</v>
      </c>
      <c r="R86" s="177">
        <f t="shared" si="7"/>
        <v>0</v>
      </c>
      <c r="S86" s="2"/>
      <c r="T86" s="154"/>
      <c r="U86" s="155"/>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row>
    <row r="87" spans="1:57" s="31" customFormat="1" ht="60" customHeight="1" thickBot="1" x14ac:dyDescent="0.25">
      <c r="A87" s="1"/>
      <c r="B87" s="316"/>
      <c r="C87" s="316"/>
      <c r="D87" s="323"/>
      <c r="E87" s="52" t="s">
        <v>331</v>
      </c>
      <c r="F87" s="52" t="s">
        <v>332</v>
      </c>
      <c r="G87" s="120">
        <v>1</v>
      </c>
      <c r="H87" s="120">
        <v>0</v>
      </c>
      <c r="I87" s="120">
        <v>1</v>
      </c>
      <c r="J87" s="85">
        <v>0</v>
      </c>
      <c r="K87" s="85">
        <v>0</v>
      </c>
      <c r="L87" s="86">
        <v>0</v>
      </c>
      <c r="M87" s="53">
        <v>0</v>
      </c>
      <c r="N87" s="53"/>
      <c r="O87" s="54"/>
      <c r="P87" s="177" t="str">
        <f t="shared" si="6"/>
        <v>-</v>
      </c>
      <c r="Q87" s="13">
        <f t="shared" si="6"/>
        <v>0</v>
      </c>
      <c r="R87" s="177">
        <f t="shared" si="7"/>
        <v>0</v>
      </c>
      <c r="S87" s="2"/>
      <c r="T87" s="154"/>
      <c r="U87" s="155"/>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row>
    <row r="88" spans="1:57" s="31" customFormat="1" ht="60" customHeight="1" thickBot="1" x14ac:dyDescent="0.25">
      <c r="A88" s="1"/>
      <c r="B88" s="316"/>
      <c r="C88" s="316"/>
      <c r="D88" s="323"/>
      <c r="E88" s="52" t="s">
        <v>333</v>
      </c>
      <c r="F88" s="52" t="s">
        <v>334</v>
      </c>
      <c r="G88" s="120">
        <v>1</v>
      </c>
      <c r="H88" s="120">
        <v>0</v>
      </c>
      <c r="I88" s="120">
        <v>1</v>
      </c>
      <c r="J88" s="85">
        <v>0</v>
      </c>
      <c r="K88" s="85">
        <v>0</v>
      </c>
      <c r="L88" s="86">
        <v>0</v>
      </c>
      <c r="M88" s="53">
        <v>0</v>
      </c>
      <c r="N88" s="53"/>
      <c r="O88" s="54"/>
      <c r="P88" s="177" t="str">
        <f t="shared" si="6"/>
        <v>-</v>
      </c>
      <c r="Q88" s="13">
        <f t="shared" si="6"/>
        <v>0</v>
      </c>
      <c r="R88" s="177">
        <f t="shared" si="7"/>
        <v>0</v>
      </c>
      <c r="S88" s="2"/>
      <c r="T88" s="154"/>
      <c r="U88" s="155"/>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row>
    <row r="89" spans="1:57" s="31" customFormat="1" ht="60" customHeight="1" thickBot="1" x14ac:dyDescent="0.25">
      <c r="A89" s="1"/>
      <c r="B89" s="316"/>
      <c r="C89" s="316"/>
      <c r="D89" s="323"/>
      <c r="E89" s="52" t="s">
        <v>335</v>
      </c>
      <c r="F89" s="52" t="s">
        <v>336</v>
      </c>
      <c r="G89" s="120">
        <v>1</v>
      </c>
      <c r="H89" s="120">
        <v>0</v>
      </c>
      <c r="I89" s="120">
        <v>1</v>
      </c>
      <c r="J89" s="85">
        <v>0</v>
      </c>
      <c r="K89" s="85">
        <v>0</v>
      </c>
      <c r="L89" s="86">
        <v>0</v>
      </c>
      <c r="M89" s="53">
        <v>0</v>
      </c>
      <c r="N89" s="53"/>
      <c r="O89" s="54"/>
      <c r="P89" s="177" t="str">
        <f t="shared" si="6"/>
        <v>-</v>
      </c>
      <c r="Q89" s="13">
        <f t="shared" si="6"/>
        <v>0</v>
      </c>
      <c r="R89" s="177">
        <f t="shared" si="7"/>
        <v>0</v>
      </c>
      <c r="S89" s="2"/>
      <c r="T89" s="154"/>
      <c r="U89" s="155"/>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row>
    <row r="90" spans="1:57" s="31" customFormat="1" ht="60" customHeight="1" thickBot="1" x14ac:dyDescent="0.25">
      <c r="A90" s="1"/>
      <c r="B90" s="316"/>
      <c r="C90" s="316"/>
      <c r="D90" s="323"/>
      <c r="E90" s="52" t="s">
        <v>337</v>
      </c>
      <c r="F90" s="52" t="s">
        <v>218</v>
      </c>
      <c r="G90" s="120">
        <v>4</v>
      </c>
      <c r="H90" s="120">
        <v>1</v>
      </c>
      <c r="I90" s="120">
        <v>1</v>
      </c>
      <c r="J90" s="85">
        <v>1</v>
      </c>
      <c r="K90" s="85">
        <v>1</v>
      </c>
      <c r="L90" s="86">
        <v>1</v>
      </c>
      <c r="M90" s="53">
        <v>0</v>
      </c>
      <c r="N90" s="53"/>
      <c r="O90" s="54"/>
      <c r="P90" s="177">
        <f t="shared" si="6"/>
        <v>1</v>
      </c>
      <c r="Q90" s="13">
        <f t="shared" si="6"/>
        <v>0</v>
      </c>
      <c r="R90" s="177">
        <f t="shared" si="7"/>
        <v>0.25</v>
      </c>
      <c r="S90" s="2"/>
      <c r="T90" s="154"/>
      <c r="U90" s="155"/>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row>
    <row r="91" spans="1:57" s="31" customFormat="1" ht="60" customHeight="1" thickBot="1" x14ac:dyDescent="0.25">
      <c r="A91" s="1"/>
      <c r="B91" s="316"/>
      <c r="C91" s="316"/>
      <c r="D91" s="323"/>
      <c r="E91" s="52" t="s">
        <v>338</v>
      </c>
      <c r="F91" s="52" t="s">
        <v>339</v>
      </c>
      <c r="G91" s="85">
        <v>4</v>
      </c>
      <c r="H91" s="85">
        <v>1</v>
      </c>
      <c r="I91" s="85">
        <v>1</v>
      </c>
      <c r="J91" s="85">
        <v>1</v>
      </c>
      <c r="K91" s="85">
        <v>1</v>
      </c>
      <c r="L91" s="86">
        <v>1</v>
      </c>
      <c r="M91" s="53">
        <v>0</v>
      </c>
      <c r="N91" s="53"/>
      <c r="O91" s="54"/>
      <c r="P91" s="177">
        <f t="shared" si="6"/>
        <v>1</v>
      </c>
      <c r="Q91" s="13">
        <f t="shared" si="6"/>
        <v>0</v>
      </c>
      <c r="R91" s="177">
        <f t="shared" si="7"/>
        <v>0.25</v>
      </c>
      <c r="S91" s="2"/>
      <c r="T91" s="154"/>
      <c r="U91" s="155"/>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row>
    <row r="92" spans="1:57" ht="69" customHeight="1" thickBot="1" x14ac:dyDescent="0.25">
      <c r="B92" s="272" t="s">
        <v>91</v>
      </c>
      <c r="C92" s="272" t="s">
        <v>92</v>
      </c>
      <c r="D92" s="274" t="s">
        <v>352</v>
      </c>
      <c r="E92" s="33" t="s">
        <v>15</v>
      </c>
      <c r="F92" s="47"/>
      <c r="G92" s="276" t="s">
        <v>16</v>
      </c>
      <c r="H92" s="56" t="s">
        <v>44</v>
      </c>
      <c r="I92" s="33" t="s">
        <v>45</v>
      </c>
      <c r="J92" s="34" t="s">
        <v>46</v>
      </c>
      <c r="K92" s="34" t="s">
        <v>40</v>
      </c>
      <c r="L92" s="65" t="s">
        <v>37</v>
      </c>
      <c r="M92" s="33" t="s">
        <v>38</v>
      </c>
      <c r="N92" s="34" t="s">
        <v>39</v>
      </c>
      <c r="O92" s="34" t="s">
        <v>40</v>
      </c>
      <c r="P92" s="35" t="s">
        <v>17</v>
      </c>
      <c r="Q92" s="35" t="s">
        <v>1361</v>
      </c>
      <c r="R92" s="36" t="s">
        <v>12</v>
      </c>
      <c r="BE92" s="2"/>
    </row>
    <row r="93" spans="1:57" ht="48.75" customHeight="1" thickBot="1" x14ac:dyDescent="0.25">
      <c r="B93" s="273"/>
      <c r="C93" s="273"/>
      <c r="D93" s="275"/>
      <c r="E93" s="37">
        <f>COUNTA(E4:E91)</f>
        <v>88</v>
      </c>
      <c r="F93" s="48"/>
      <c r="G93" s="277"/>
      <c r="H93" s="39">
        <f t="shared" ref="H93:O93" si="8">COUNTIF(H4:H91,"&gt;0")</f>
        <v>38</v>
      </c>
      <c r="I93" s="39">
        <f t="shared" si="8"/>
        <v>62</v>
      </c>
      <c r="J93" s="39">
        <f t="shared" si="8"/>
        <v>57</v>
      </c>
      <c r="K93" s="39">
        <f t="shared" si="8"/>
        <v>45</v>
      </c>
      <c r="L93" s="66">
        <f t="shared" si="8"/>
        <v>32</v>
      </c>
      <c r="M93" s="248">
        <f t="shared" si="8"/>
        <v>4</v>
      </c>
      <c r="N93" s="39">
        <f t="shared" si="8"/>
        <v>0</v>
      </c>
      <c r="O93" s="39">
        <f t="shared" si="8"/>
        <v>0</v>
      </c>
      <c r="P93" s="40">
        <f>AVERAGE(P4:P91)</f>
        <v>0.79605263157894735</v>
      </c>
      <c r="Q93" s="40">
        <f>AVERAGE(Q4:Q91)</f>
        <v>3.9753811820153875E-2</v>
      </c>
      <c r="R93" s="40">
        <f>AVERAGE(R4:R91)</f>
        <v>0.20102047295692083</v>
      </c>
      <c r="BE93" s="2"/>
    </row>
    <row r="94" spans="1:57" ht="55.5" customHeight="1" thickBot="1" x14ac:dyDescent="0.25">
      <c r="B94" s="320" t="s">
        <v>1282</v>
      </c>
      <c r="C94" s="321"/>
      <c r="D94" s="322"/>
      <c r="E94" s="320" t="s">
        <v>1284</v>
      </c>
      <c r="F94" s="322"/>
      <c r="G94" s="320" t="s">
        <v>1285</v>
      </c>
      <c r="H94" s="321"/>
      <c r="I94" s="322"/>
      <c r="J94" s="182" t="s">
        <v>1273</v>
      </c>
      <c r="K94" s="183" t="s">
        <v>1274</v>
      </c>
      <c r="L94" s="183" t="s">
        <v>1275</v>
      </c>
      <c r="M94" s="183"/>
      <c r="N94" s="183"/>
      <c r="O94" s="183"/>
      <c r="P94" s="183" t="s">
        <v>1276</v>
      </c>
      <c r="Q94" s="184" t="s">
        <v>1277</v>
      </c>
    </row>
    <row r="95" spans="1:57" ht="41.25" customHeight="1" thickBot="1" x14ac:dyDescent="0.25">
      <c r="B95" s="317" t="s">
        <v>1283</v>
      </c>
      <c r="C95" s="318"/>
      <c r="D95" s="319"/>
      <c r="E95" s="317" t="s">
        <v>1270</v>
      </c>
      <c r="F95" s="319"/>
      <c r="G95" s="317" t="s">
        <v>1270</v>
      </c>
      <c r="H95" s="318"/>
      <c r="I95" s="319"/>
      <c r="J95" s="191"/>
      <c r="K95" s="186"/>
      <c r="L95" s="187"/>
      <c r="M95" s="188"/>
      <c r="N95" s="188"/>
      <c r="O95" s="188"/>
      <c r="P95" s="189"/>
      <c r="Q95" s="190"/>
    </row>
    <row r="96" spans="1:57" ht="12" customHeight="1" x14ac:dyDescent="0.2">
      <c r="L96" s="2"/>
    </row>
    <row r="97" ht="55.5" customHeight="1" x14ac:dyDescent="0.2"/>
  </sheetData>
  <sheetProtection formatCells="0" formatColumns="0" formatRows="0"/>
  <mergeCells count="35">
    <mergeCell ref="B11:B17"/>
    <mergeCell ref="B18:B20"/>
    <mergeCell ref="C18:C20"/>
    <mergeCell ref="C21:C24"/>
    <mergeCell ref="B21:B24"/>
    <mergeCell ref="G94:I94"/>
    <mergeCell ref="D60:D66"/>
    <mergeCell ref="D67:D70"/>
    <mergeCell ref="D71:D76"/>
    <mergeCell ref="C4:C10"/>
    <mergeCell ref="C11:C17"/>
    <mergeCell ref="C25:C37"/>
    <mergeCell ref="G95:I95"/>
    <mergeCell ref="B1:Q1"/>
    <mergeCell ref="B92:B93"/>
    <mergeCell ref="C92:C93"/>
    <mergeCell ref="D92:D93"/>
    <mergeCell ref="G92:G93"/>
    <mergeCell ref="D4:D10"/>
    <mergeCell ref="D11:D17"/>
    <mergeCell ref="D18:D20"/>
    <mergeCell ref="D21:D25"/>
    <mergeCell ref="D26:D37"/>
    <mergeCell ref="D83:D91"/>
    <mergeCell ref="D38:D44"/>
    <mergeCell ref="D45:D59"/>
    <mergeCell ref="B4:B10"/>
    <mergeCell ref="D77:D82"/>
    <mergeCell ref="B26:B37"/>
    <mergeCell ref="C38:C91"/>
    <mergeCell ref="B38:B91"/>
    <mergeCell ref="B95:D95"/>
    <mergeCell ref="E95:F95"/>
    <mergeCell ref="B94:D94"/>
    <mergeCell ref="E94:F94"/>
  </mergeCells>
  <conditionalFormatting sqref="P4:P19 R4:R19 R21:R91 P21:P91">
    <cfRule type="cellIs" dxfId="624" priority="63" operator="equal">
      <formula>"-"</formula>
    </cfRule>
    <cfRule type="cellIs" dxfId="623" priority="64" operator="lessThan">
      <formula>0.5</formula>
    </cfRule>
    <cfRule type="cellIs" dxfId="622" priority="65" operator="between">
      <formula>0.5</formula>
      <formula>0.75</formula>
    </cfRule>
    <cfRule type="cellIs" dxfId="621" priority="66" operator="between">
      <formula>0.75</formula>
      <formula>1</formula>
    </cfRule>
  </conditionalFormatting>
  <conditionalFormatting sqref="P4:P19 R4:R19 R21:R91 P21:P91">
    <cfRule type="cellIs" dxfId="620" priority="62" operator="equal">
      <formula>0</formula>
    </cfRule>
  </conditionalFormatting>
  <conditionalFormatting sqref="Q4:Q19 Q21:Q91">
    <cfRule type="cellIs" dxfId="619" priority="58" operator="equal">
      <formula>"-"</formula>
    </cfRule>
    <cfRule type="cellIs" dxfId="618" priority="59" operator="between">
      <formula>0.9</formula>
      <formula>1</formula>
    </cfRule>
    <cfRule type="cellIs" dxfId="617" priority="60" operator="between">
      <formula>0.7</formula>
      <formula>0.899</formula>
    </cfRule>
    <cfRule type="cellIs" dxfId="616" priority="61" operator="between">
      <formula>0</formula>
      <formula>0.699</formula>
    </cfRule>
  </conditionalFormatting>
  <conditionalFormatting sqref="Q4:Q19 Q21:Q91">
    <cfRule type="cellIs" dxfId="615" priority="54" operator="equal">
      <formula>"-"</formula>
    </cfRule>
    <cfRule type="cellIs" dxfId="614" priority="55" operator="lessThan">
      <formula>0.699</formula>
    </cfRule>
    <cfRule type="cellIs" dxfId="613" priority="56" operator="between">
      <formula>0.7</formula>
      <formula>0.8999</formula>
    </cfRule>
    <cfRule type="cellIs" dxfId="612" priority="57" operator="between">
      <formula>0.9</formula>
      <formula>1</formula>
    </cfRule>
  </conditionalFormatting>
  <conditionalFormatting sqref="Q4:Q19 Q21:Q91">
    <cfRule type="cellIs" dxfId="611" priority="50" operator="equal">
      <formula>"-"</formula>
    </cfRule>
    <cfRule type="cellIs" dxfId="610" priority="51" operator="lessThan">
      <formula>0.69999</formula>
    </cfRule>
    <cfRule type="cellIs" dxfId="609" priority="52" operator="between">
      <formula>0.7</formula>
      <formula>0.8999</formula>
    </cfRule>
    <cfRule type="cellIs" dxfId="608" priority="53" operator="between">
      <formula>0.9</formula>
      <formula>1</formula>
    </cfRule>
  </conditionalFormatting>
  <conditionalFormatting sqref="Q4:Q19 Q21:Q91">
    <cfRule type="cellIs" dxfId="607" priority="46" operator="equal">
      <formula>"-"</formula>
    </cfRule>
    <cfRule type="cellIs" dxfId="606" priority="47" operator="between">
      <formula>0.9</formula>
      <formula>1</formula>
    </cfRule>
    <cfRule type="cellIs" dxfId="605" priority="48" operator="between">
      <formula>0.7</formula>
      <formula>0.899</formula>
    </cfRule>
    <cfRule type="cellIs" dxfId="604" priority="49" operator="lessThan">
      <formula>0.699</formula>
    </cfRule>
  </conditionalFormatting>
  <conditionalFormatting sqref="Q4:Q19 Q21:Q91">
    <cfRule type="cellIs" dxfId="603" priority="42" operator="equal">
      <formula>"-"</formula>
    </cfRule>
    <cfRule type="cellIs" dxfId="602" priority="43" operator="lessThan">
      <formula>0.699</formula>
    </cfRule>
    <cfRule type="cellIs" dxfId="601" priority="44" operator="between">
      <formula>0.9</formula>
      <formula>1</formula>
    </cfRule>
    <cfRule type="cellIs" dxfId="600" priority="45" operator="between">
      <formula>0.7</formula>
      <formula>"89.99%"</formula>
    </cfRule>
  </conditionalFormatting>
  <conditionalFormatting sqref="Q4:Q19 Q21:Q91">
    <cfRule type="cellIs" dxfId="599" priority="38" operator="equal">
      <formula>"-"</formula>
    </cfRule>
    <cfRule type="cellIs" dxfId="598" priority="39" operator="lessThan">
      <formula>0.699</formula>
    </cfRule>
    <cfRule type="cellIs" dxfId="597" priority="40" operator="between">
      <formula>0.7</formula>
      <formula>0.899</formula>
    </cfRule>
    <cfRule type="cellIs" dxfId="596" priority="41" operator="between">
      <formula>0.9</formula>
      <formula>1</formula>
    </cfRule>
  </conditionalFormatting>
  <conditionalFormatting sqref="Q4:Q19 Q21:Q91">
    <cfRule type="cellIs" dxfId="595" priority="34" operator="equal">
      <formula>"-"</formula>
    </cfRule>
    <cfRule type="cellIs" dxfId="594" priority="35" operator="lessThan">
      <formula>0.699</formula>
    </cfRule>
    <cfRule type="cellIs" dxfId="593" priority="36" operator="between">
      <formula>0.7</formula>
      <formula>0.9166666</formula>
    </cfRule>
    <cfRule type="cellIs" dxfId="592" priority="37" operator="between">
      <formula>0.9167</formula>
      <formula>1</formula>
    </cfRule>
  </conditionalFormatting>
  <conditionalFormatting sqref="P20 R20">
    <cfRule type="cellIs" dxfId="591" priority="30" operator="equal">
      <formula>"-"</formula>
    </cfRule>
    <cfRule type="cellIs" dxfId="590" priority="31" operator="lessThan">
      <formula>0.5</formula>
    </cfRule>
    <cfRule type="cellIs" dxfId="589" priority="32" operator="between">
      <formula>0.5</formula>
      <formula>0.75</formula>
    </cfRule>
    <cfRule type="cellIs" dxfId="588" priority="33" operator="between">
      <formula>0.75</formula>
      <formula>1</formula>
    </cfRule>
  </conditionalFormatting>
  <conditionalFormatting sqref="P20 R20">
    <cfRule type="cellIs" dxfId="587" priority="29" operator="equal">
      <formula>0</formula>
    </cfRule>
  </conditionalFormatting>
  <conditionalFormatting sqref="Q20">
    <cfRule type="cellIs" dxfId="586" priority="25" operator="equal">
      <formula>"-"</formula>
    </cfRule>
    <cfRule type="cellIs" dxfId="585" priority="26" operator="between">
      <formula>0.9</formula>
      <formula>1</formula>
    </cfRule>
    <cfRule type="cellIs" dxfId="584" priority="27" operator="between">
      <formula>0.7</formula>
      <formula>0.899</formula>
    </cfRule>
    <cfRule type="cellIs" dxfId="583" priority="28" operator="between">
      <formula>0</formula>
      <formula>0.699</formula>
    </cfRule>
  </conditionalFormatting>
  <conditionalFormatting sqref="Q20">
    <cfRule type="cellIs" dxfId="582" priority="21" operator="equal">
      <formula>"-"</formula>
    </cfRule>
    <cfRule type="cellIs" dxfId="581" priority="22" operator="lessThan">
      <formula>0.699</formula>
    </cfRule>
    <cfRule type="cellIs" dxfId="580" priority="23" operator="between">
      <formula>0.7</formula>
      <formula>0.8999</formula>
    </cfRule>
    <cfRule type="cellIs" dxfId="579" priority="24" operator="between">
      <formula>0.9</formula>
      <formula>1</formula>
    </cfRule>
  </conditionalFormatting>
  <conditionalFormatting sqref="Q20">
    <cfRule type="cellIs" dxfId="578" priority="17" operator="equal">
      <formula>"-"</formula>
    </cfRule>
    <cfRule type="cellIs" dxfId="577" priority="18" operator="lessThan">
      <formula>0.69999</formula>
    </cfRule>
    <cfRule type="cellIs" dxfId="576" priority="19" operator="between">
      <formula>0.7</formula>
      <formula>0.8999</formula>
    </cfRule>
    <cfRule type="cellIs" dxfId="575" priority="20" operator="between">
      <formula>0.9</formula>
      <formula>1</formula>
    </cfRule>
  </conditionalFormatting>
  <conditionalFormatting sqref="Q20">
    <cfRule type="cellIs" dxfId="574" priority="13" operator="equal">
      <formula>"-"</formula>
    </cfRule>
    <cfRule type="cellIs" dxfId="573" priority="14" operator="between">
      <formula>0.9</formula>
      <formula>1</formula>
    </cfRule>
    <cfRule type="cellIs" dxfId="572" priority="15" operator="between">
      <formula>0.7</formula>
      <formula>0.899</formula>
    </cfRule>
    <cfRule type="cellIs" dxfId="571" priority="16" operator="lessThan">
      <formula>0.699</formula>
    </cfRule>
  </conditionalFormatting>
  <conditionalFormatting sqref="Q20">
    <cfRule type="cellIs" dxfId="570" priority="9" operator="equal">
      <formula>"-"</formula>
    </cfRule>
    <cfRule type="cellIs" dxfId="569" priority="10" operator="lessThan">
      <formula>0.699</formula>
    </cfRule>
    <cfRule type="cellIs" dxfId="568" priority="11" operator="between">
      <formula>0.9</formula>
      <formula>1</formula>
    </cfRule>
    <cfRule type="cellIs" dxfId="567" priority="12" operator="between">
      <formula>0.7</formula>
      <formula>"89.99%"</formula>
    </cfRule>
  </conditionalFormatting>
  <conditionalFormatting sqref="Q20">
    <cfRule type="cellIs" dxfId="566" priority="5" operator="equal">
      <formula>"-"</formula>
    </cfRule>
    <cfRule type="cellIs" dxfId="565" priority="6" operator="lessThan">
      <formula>0.699</formula>
    </cfRule>
    <cfRule type="cellIs" dxfId="564" priority="7" operator="between">
      <formula>0.7</formula>
      <formula>0.899</formula>
    </cfRule>
    <cfRule type="cellIs" dxfId="563" priority="8" operator="between">
      <formula>0.9</formula>
      <formula>1</formula>
    </cfRule>
  </conditionalFormatting>
  <conditionalFormatting sqref="Q20">
    <cfRule type="cellIs" dxfId="562" priority="1" operator="equal">
      <formula>"-"</formula>
    </cfRule>
    <cfRule type="cellIs" dxfId="561" priority="2" operator="lessThan">
      <formula>0.699</formula>
    </cfRule>
    <cfRule type="cellIs" dxfId="560" priority="3" operator="between">
      <formula>0.7</formula>
      <formula>0.9166666</formula>
    </cfRule>
    <cfRule type="cellIs" dxfId="559"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0" orientation="landscape" r:id="rId1"/>
  <rowBreaks count="6" manualBreakCount="6">
    <brk id="16" max="17" man="1"/>
    <brk id="24" max="17" man="1"/>
    <brk id="37" max="17" man="1"/>
    <brk id="51" max="17" man="1"/>
    <brk id="60" max="17" man="1"/>
    <brk id="79"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66"/>
  <sheetViews>
    <sheetView topLeftCell="C58" zoomScale="70" zoomScaleNormal="70" workbookViewId="0">
      <selection activeCell="R62" sqref="R62"/>
    </sheetView>
  </sheetViews>
  <sheetFormatPr baseColWidth="10" defaultColWidth="11.42578125" defaultRowHeight="15" x14ac:dyDescent="0.2"/>
  <cols>
    <col min="1" max="1" width="2.85546875" style="1" customWidth="1"/>
    <col min="2" max="2" width="20.85546875" style="1" customWidth="1"/>
    <col min="3" max="3" width="17.28515625" style="1" customWidth="1"/>
    <col min="4" max="4" width="34.85546875" style="142" customWidth="1"/>
    <col min="5" max="5" width="62.7109375" style="1" customWidth="1"/>
    <col min="6" max="6" width="0.140625" style="1" customWidth="1"/>
    <col min="7" max="11" width="20.5703125" style="1" customWidth="1"/>
    <col min="12" max="12" width="16.7109375" style="67" customWidth="1"/>
    <col min="13" max="13" width="14.5703125" style="1" customWidth="1"/>
    <col min="14" max="14" width="0.7109375" style="1" customWidth="1"/>
    <col min="15" max="15" width="0.85546875" style="1" customWidth="1"/>
    <col min="16" max="16" width="15.7109375" style="1" customWidth="1"/>
    <col min="17" max="17" width="15.5703125" style="1" customWidth="1"/>
    <col min="18" max="18" width="15" style="1" customWidth="1"/>
    <col min="19" max="19" width="11.42578125" style="1" customWidth="1"/>
    <col min="20" max="16384" width="11.42578125" style="1"/>
  </cols>
  <sheetData>
    <row r="1" spans="1:21" ht="42" customHeight="1" x14ac:dyDescent="0.2">
      <c r="B1" s="278" t="s">
        <v>353</v>
      </c>
      <c r="C1" s="278"/>
      <c r="D1" s="278"/>
      <c r="E1" s="278"/>
      <c r="F1" s="278"/>
      <c r="G1" s="278"/>
      <c r="H1" s="278"/>
      <c r="I1" s="278"/>
      <c r="J1" s="278"/>
      <c r="K1" s="278"/>
      <c r="L1" s="278"/>
      <c r="M1" s="278"/>
      <c r="N1" s="278"/>
      <c r="O1" s="278"/>
      <c r="P1" s="278"/>
      <c r="Q1" s="278"/>
    </row>
    <row r="2" spans="1:21" ht="16.5" thickBot="1" x14ac:dyDescent="0.25">
      <c r="D2" s="141"/>
      <c r="E2" s="3"/>
      <c r="F2" s="3"/>
      <c r="G2" s="3"/>
      <c r="H2" s="3"/>
      <c r="I2" s="3"/>
      <c r="J2" s="3"/>
      <c r="K2" s="3"/>
      <c r="L2" s="60"/>
      <c r="M2" s="3"/>
      <c r="N2" s="3"/>
      <c r="O2" s="3"/>
      <c r="P2" s="3"/>
      <c r="Q2" s="3"/>
    </row>
    <row r="3" spans="1:21" ht="54" customHeight="1" thickBot="1" x14ac:dyDescent="0.25">
      <c r="B3" s="206" t="s">
        <v>0</v>
      </c>
      <c r="C3" s="49" t="s">
        <v>36</v>
      </c>
      <c r="D3" s="6" t="s">
        <v>1</v>
      </c>
      <c r="E3" s="6" t="s">
        <v>2</v>
      </c>
      <c r="F3" s="6" t="s">
        <v>18</v>
      </c>
      <c r="G3" s="7" t="s">
        <v>3</v>
      </c>
      <c r="H3" s="7" t="s">
        <v>4</v>
      </c>
      <c r="I3" s="7" t="s">
        <v>5</v>
      </c>
      <c r="J3" s="7" t="s">
        <v>6</v>
      </c>
      <c r="K3" s="7" t="s">
        <v>7</v>
      </c>
      <c r="L3" s="258" t="s">
        <v>8</v>
      </c>
      <c r="M3" s="7" t="s">
        <v>9</v>
      </c>
      <c r="N3" s="7" t="s">
        <v>10</v>
      </c>
      <c r="O3" s="7" t="s">
        <v>11</v>
      </c>
      <c r="P3" s="8" t="s">
        <v>17</v>
      </c>
      <c r="Q3" s="8" t="s">
        <v>1361</v>
      </c>
      <c r="R3" s="9" t="s">
        <v>12</v>
      </c>
    </row>
    <row r="4" spans="1:21" ht="45.75" customHeight="1" thickBot="1" x14ac:dyDescent="0.25">
      <c r="A4" s="2"/>
      <c r="B4" s="337" t="s">
        <v>1340</v>
      </c>
      <c r="C4" s="334" t="s">
        <v>1339</v>
      </c>
      <c r="D4" s="330" t="s">
        <v>461</v>
      </c>
      <c r="E4" s="45" t="s">
        <v>354</v>
      </c>
      <c r="F4" s="45" t="s">
        <v>355</v>
      </c>
      <c r="G4" s="87">
        <v>100</v>
      </c>
      <c r="H4" s="87">
        <v>25</v>
      </c>
      <c r="I4" s="87">
        <v>25</v>
      </c>
      <c r="J4" s="87">
        <v>25</v>
      </c>
      <c r="K4" s="87">
        <v>25</v>
      </c>
      <c r="L4" s="88">
        <v>94</v>
      </c>
      <c r="M4" s="10">
        <v>0</v>
      </c>
      <c r="N4" s="11"/>
      <c r="O4" s="12"/>
      <c r="P4" s="177">
        <f t="shared" ref="P4:Q35" si="0">IF(H4=0,"-",IF((L4/H4)&lt;=1,(L4/H4),1))</f>
        <v>1</v>
      </c>
      <c r="Q4" s="13">
        <f t="shared" si="0"/>
        <v>0</v>
      </c>
      <c r="R4" s="177">
        <f>IF(((L4+M4+N4+O4)/(G4))&lt;=1,((L4+M4+N4+O4)/(G4)),1)</f>
        <v>0.94</v>
      </c>
      <c r="S4" s="2"/>
      <c r="U4" s="15"/>
    </row>
    <row r="5" spans="1:21" s="18" customFormat="1" ht="84" customHeight="1" thickBot="1" x14ac:dyDescent="0.25">
      <c r="A5" s="2"/>
      <c r="B5" s="337"/>
      <c r="C5" s="335"/>
      <c r="D5" s="331"/>
      <c r="E5" s="20" t="s">
        <v>356</v>
      </c>
      <c r="F5" s="20" t="s">
        <v>357</v>
      </c>
      <c r="G5" s="89">
        <v>920</v>
      </c>
      <c r="H5" s="89">
        <v>50</v>
      </c>
      <c r="I5" s="89">
        <v>50</v>
      </c>
      <c r="J5" s="89">
        <v>50</v>
      </c>
      <c r="K5" s="89">
        <v>50</v>
      </c>
      <c r="L5" s="90">
        <v>565</v>
      </c>
      <c r="M5" s="16">
        <v>590</v>
      </c>
      <c r="N5" s="16"/>
      <c r="O5" s="17"/>
      <c r="P5" s="177">
        <f t="shared" si="0"/>
        <v>1</v>
      </c>
      <c r="Q5" s="13">
        <f t="shared" si="0"/>
        <v>1</v>
      </c>
      <c r="R5" s="177">
        <f t="shared" ref="R5:R56" si="1">IF(((L5+M5+N5+O5)/(G5))&lt;=1,((L5+M5+N5+O5)/(G5)),1)</f>
        <v>1</v>
      </c>
      <c r="S5" s="2"/>
      <c r="U5" s="19"/>
    </row>
    <row r="6" spans="1:21" s="18" customFormat="1" ht="61.5" customHeight="1" thickBot="1" x14ac:dyDescent="0.25">
      <c r="A6" s="2"/>
      <c r="B6" s="337"/>
      <c r="C6" s="335"/>
      <c r="D6" s="331"/>
      <c r="E6" s="20" t="s">
        <v>358</v>
      </c>
      <c r="F6" s="20" t="s">
        <v>359</v>
      </c>
      <c r="G6" s="89">
        <v>1</v>
      </c>
      <c r="H6" s="89">
        <v>1</v>
      </c>
      <c r="I6" s="89">
        <v>1</v>
      </c>
      <c r="J6" s="89">
        <v>1</v>
      </c>
      <c r="K6" s="89">
        <v>1</v>
      </c>
      <c r="L6" s="124">
        <v>1</v>
      </c>
      <c r="M6" s="73">
        <v>0.25</v>
      </c>
      <c r="N6" s="16"/>
      <c r="O6" s="17"/>
      <c r="P6" s="177">
        <f t="shared" si="0"/>
        <v>1</v>
      </c>
      <c r="Q6" s="13">
        <f t="shared" si="0"/>
        <v>0.25</v>
      </c>
      <c r="R6" s="177">
        <f t="shared" si="1"/>
        <v>1</v>
      </c>
      <c r="S6" s="2"/>
      <c r="U6" s="19"/>
    </row>
    <row r="7" spans="1:21" s="18" customFormat="1" ht="53.25" customHeight="1" thickBot="1" x14ac:dyDescent="0.25">
      <c r="A7" s="2"/>
      <c r="B7" s="337"/>
      <c r="C7" s="335"/>
      <c r="D7" s="332"/>
      <c r="E7" s="20" t="s">
        <v>360</v>
      </c>
      <c r="F7" s="20" t="s">
        <v>361</v>
      </c>
      <c r="G7" s="89">
        <v>1</v>
      </c>
      <c r="H7" s="89">
        <v>0</v>
      </c>
      <c r="I7" s="89">
        <v>1</v>
      </c>
      <c r="J7" s="89">
        <v>0</v>
      </c>
      <c r="K7" s="89">
        <v>0</v>
      </c>
      <c r="L7" s="90">
        <v>0</v>
      </c>
      <c r="M7" s="16">
        <v>0</v>
      </c>
      <c r="N7" s="16"/>
      <c r="O7" s="17"/>
      <c r="P7" s="177" t="str">
        <f t="shared" si="0"/>
        <v>-</v>
      </c>
      <c r="Q7" s="13">
        <f t="shared" si="0"/>
        <v>0</v>
      </c>
      <c r="R7" s="177">
        <f t="shared" si="1"/>
        <v>0</v>
      </c>
      <c r="S7" s="2"/>
      <c r="U7" s="19"/>
    </row>
    <row r="8" spans="1:21" s="18" customFormat="1" ht="48" customHeight="1" thickBot="1" x14ac:dyDescent="0.25">
      <c r="A8" s="2"/>
      <c r="B8" s="337"/>
      <c r="C8" s="335"/>
      <c r="D8" s="333" t="s">
        <v>462</v>
      </c>
      <c r="E8" s="20" t="s">
        <v>362</v>
      </c>
      <c r="F8" s="20" t="s">
        <v>363</v>
      </c>
      <c r="G8" s="89">
        <v>1</v>
      </c>
      <c r="H8" s="89">
        <v>0</v>
      </c>
      <c r="I8" s="89">
        <v>1</v>
      </c>
      <c r="J8" s="89">
        <v>0</v>
      </c>
      <c r="K8" s="89">
        <v>0</v>
      </c>
      <c r="L8" s="90">
        <v>0</v>
      </c>
      <c r="M8" s="16">
        <v>0</v>
      </c>
      <c r="N8" s="16"/>
      <c r="O8" s="17"/>
      <c r="P8" s="177" t="str">
        <f t="shared" si="0"/>
        <v>-</v>
      </c>
      <c r="Q8" s="13">
        <f t="shared" si="0"/>
        <v>0</v>
      </c>
      <c r="R8" s="177">
        <f t="shared" si="1"/>
        <v>0</v>
      </c>
      <c r="S8" s="2"/>
      <c r="U8" s="19"/>
    </row>
    <row r="9" spans="1:21" s="18" customFormat="1" ht="77.25" customHeight="1" thickBot="1" x14ac:dyDescent="0.25">
      <c r="A9" s="2"/>
      <c r="B9" s="337"/>
      <c r="C9" s="335"/>
      <c r="D9" s="331"/>
      <c r="E9" s="20" t="s">
        <v>364</v>
      </c>
      <c r="F9" s="20" t="s">
        <v>365</v>
      </c>
      <c r="G9" s="89">
        <v>3</v>
      </c>
      <c r="H9" s="89">
        <v>0</v>
      </c>
      <c r="I9" s="89">
        <v>1</v>
      </c>
      <c r="J9" s="89">
        <v>1</v>
      </c>
      <c r="K9" s="89">
        <v>1</v>
      </c>
      <c r="L9" s="90">
        <v>0</v>
      </c>
      <c r="M9" s="16">
        <v>0</v>
      </c>
      <c r="N9" s="16"/>
      <c r="O9" s="17"/>
      <c r="P9" s="177" t="str">
        <f t="shared" si="0"/>
        <v>-</v>
      </c>
      <c r="Q9" s="13">
        <f t="shared" si="0"/>
        <v>0</v>
      </c>
      <c r="R9" s="177">
        <f t="shared" si="1"/>
        <v>0</v>
      </c>
      <c r="S9" s="2"/>
      <c r="U9" s="19"/>
    </row>
    <row r="10" spans="1:21" s="18" customFormat="1" ht="51.75" customHeight="1" thickBot="1" x14ac:dyDescent="0.25">
      <c r="A10" s="2"/>
      <c r="B10" s="337"/>
      <c r="C10" s="335"/>
      <c r="D10" s="331"/>
      <c r="E10" s="20" t="s">
        <v>366</v>
      </c>
      <c r="F10" s="20" t="s">
        <v>367</v>
      </c>
      <c r="G10" s="89">
        <v>5</v>
      </c>
      <c r="H10" s="89">
        <v>4</v>
      </c>
      <c r="I10" s="89">
        <v>1</v>
      </c>
      <c r="J10" s="89">
        <v>0</v>
      </c>
      <c r="K10" s="89">
        <v>0</v>
      </c>
      <c r="L10" s="90">
        <v>13</v>
      </c>
      <c r="M10" s="16">
        <v>1</v>
      </c>
      <c r="N10" s="16"/>
      <c r="O10" s="17"/>
      <c r="P10" s="177">
        <f t="shared" si="0"/>
        <v>1</v>
      </c>
      <c r="Q10" s="13">
        <f t="shared" si="0"/>
        <v>1</v>
      </c>
      <c r="R10" s="177">
        <f t="shared" si="1"/>
        <v>1</v>
      </c>
      <c r="S10" s="2"/>
      <c r="U10" s="19"/>
    </row>
    <row r="11" spans="1:21" s="18" customFormat="1" ht="47.25" customHeight="1" thickBot="1" x14ac:dyDescent="0.25">
      <c r="A11" s="2"/>
      <c r="B11" s="337"/>
      <c r="C11" s="335"/>
      <c r="D11" s="331"/>
      <c r="E11" s="20" t="s">
        <v>368</v>
      </c>
      <c r="F11" s="20" t="s">
        <v>369</v>
      </c>
      <c r="G11" s="91">
        <v>2</v>
      </c>
      <c r="H11" s="91">
        <v>0</v>
      </c>
      <c r="I11" s="91">
        <v>2</v>
      </c>
      <c r="J11" s="91">
        <v>0</v>
      </c>
      <c r="K11" s="91">
        <v>0</v>
      </c>
      <c r="L11" s="92">
        <v>0</v>
      </c>
      <c r="M11" s="21">
        <v>0</v>
      </c>
      <c r="N11" s="21"/>
      <c r="O11" s="22"/>
      <c r="P11" s="177" t="str">
        <f t="shared" si="0"/>
        <v>-</v>
      </c>
      <c r="Q11" s="13">
        <f t="shared" si="0"/>
        <v>0</v>
      </c>
      <c r="R11" s="177">
        <f t="shared" si="1"/>
        <v>0</v>
      </c>
      <c r="S11" s="2"/>
      <c r="U11" s="19"/>
    </row>
    <row r="12" spans="1:21" ht="48" customHeight="1" thickBot="1" x14ac:dyDescent="0.25">
      <c r="A12" s="2"/>
      <c r="B12" s="337"/>
      <c r="C12" s="335"/>
      <c r="D12" s="331"/>
      <c r="E12" s="20" t="s">
        <v>370</v>
      </c>
      <c r="F12" s="20" t="s">
        <v>371</v>
      </c>
      <c r="G12" s="89">
        <v>1</v>
      </c>
      <c r="H12" s="123">
        <v>0.25</v>
      </c>
      <c r="I12" s="123">
        <v>0.25</v>
      </c>
      <c r="J12" s="123">
        <v>0.25</v>
      </c>
      <c r="K12" s="123">
        <v>0.25</v>
      </c>
      <c r="L12" s="136">
        <v>0.25</v>
      </c>
      <c r="M12" s="16">
        <v>0</v>
      </c>
      <c r="N12" s="16"/>
      <c r="O12" s="23"/>
      <c r="P12" s="177">
        <f t="shared" si="0"/>
        <v>1</v>
      </c>
      <c r="Q12" s="13">
        <f t="shared" si="0"/>
        <v>0</v>
      </c>
      <c r="R12" s="177">
        <f t="shared" si="1"/>
        <v>0.25</v>
      </c>
      <c r="S12" s="2"/>
      <c r="U12" s="15"/>
    </row>
    <row r="13" spans="1:21" ht="48" customHeight="1" thickBot="1" x14ac:dyDescent="0.25">
      <c r="B13" s="337"/>
      <c r="C13" s="335"/>
      <c r="D13" s="331"/>
      <c r="E13" s="20" t="s">
        <v>372</v>
      </c>
      <c r="F13" s="20" t="s">
        <v>373</v>
      </c>
      <c r="G13" s="91">
        <v>1</v>
      </c>
      <c r="H13" s="91">
        <v>0.25</v>
      </c>
      <c r="I13" s="91">
        <v>0.25</v>
      </c>
      <c r="J13" s="91">
        <v>0.25</v>
      </c>
      <c r="K13" s="91">
        <v>0.25</v>
      </c>
      <c r="L13" s="92">
        <v>0.25</v>
      </c>
      <c r="M13" s="21">
        <v>0</v>
      </c>
      <c r="N13" s="21"/>
      <c r="O13" s="22"/>
      <c r="P13" s="177">
        <f t="shared" si="0"/>
        <v>1</v>
      </c>
      <c r="Q13" s="13">
        <f t="shared" si="0"/>
        <v>0</v>
      </c>
      <c r="R13" s="177">
        <f t="shared" si="1"/>
        <v>0.25</v>
      </c>
      <c r="S13" s="2"/>
      <c r="U13" s="15"/>
    </row>
    <row r="14" spans="1:21" ht="48" customHeight="1" thickBot="1" x14ac:dyDescent="0.25">
      <c r="B14" s="337"/>
      <c r="C14" s="335"/>
      <c r="D14" s="331"/>
      <c r="E14" s="20" t="s">
        <v>374</v>
      </c>
      <c r="F14" s="20" t="s">
        <v>375</v>
      </c>
      <c r="G14" s="91">
        <v>1</v>
      </c>
      <c r="H14" s="91">
        <v>0</v>
      </c>
      <c r="I14" s="91">
        <v>0.5</v>
      </c>
      <c r="J14" s="91">
        <v>0.25</v>
      </c>
      <c r="K14" s="91">
        <v>0.25</v>
      </c>
      <c r="L14" s="92">
        <v>0</v>
      </c>
      <c r="M14" s="21">
        <v>0</v>
      </c>
      <c r="N14" s="21"/>
      <c r="O14" s="22"/>
      <c r="P14" s="177" t="str">
        <f t="shared" si="0"/>
        <v>-</v>
      </c>
      <c r="Q14" s="13">
        <f t="shared" si="0"/>
        <v>0</v>
      </c>
      <c r="R14" s="177">
        <f t="shared" si="1"/>
        <v>0</v>
      </c>
      <c r="U14" s="15"/>
    </row>
    <row r="15" spans="1:21" ht="57" customHeight="1" thickBot="1" x14ac:dyDescent="0.25">
      <c r="B15" s="337"/>
      <c r="C15" s="335"/>
      <c r="D15" s="331"/>
      <c r="E15" s="20" t="s">
        <v>376</v>
      </c>
      <c r="F15" s="137" t="s">
        <v>377</v>
      </c>
      <c r="G15" s="91">
        <v>4</v>
      </c>
      <c r="H15" s="91">
        <v>4</v>
      </c>
      <c r="I15" s="91">
        <v>0</v>
      </c>
      <c r="J15" s="91">
        <v>0</v>
      </c>
      <c r="K15" s="91">
        <v>0</v>
      </c>
      <c r="L15" s="92">
        <v>14</v>
      </c>
      <c r="M15" s="21">
        <v>0</v>
      </c>
      <c r="N15" s="21"/>
      <c r="O15" s="22"/>
      <c r="P15" s="177">
        <f t="shared" si="0"/>
        <v>1</v>
      </c>
      <c r="Q15" s="13" t="str">
        <f t="shared" si="0"/>
        <v>-</v>
      </c>
      <c r="R15" s="177">
        <f t="shared" si="1"/>
        <v>1</v>
      </c>
      <c r="U15" s="15"/>
    </row>
    <row r="16" spans="1:21" ht="48" customHeight="1" thickBot="1" x14ac:dyDescent="0.25">
      <c r="B16" s="337"/>
      <c r="C16" s="335"/>
      <c r="D16" s="331"/>
      <c r="E16" s="20" t="s">
        <v>378</v>
      </c>
      <c r="F16" s="20" t="s">
        <v>379</v>
      </c>
      <c r="G16" s="91">
        <v>4</v>
      </c>
      <c r="H16" s="91">
        <v>2</v>
      </c>
      <c r="I16" s="91">
        <v>1</v>
      </c>
      <c r="J16" s="91">
        <v>1</v>
      </c>
      <c r="K16" s="91">
        <v>0</v>
      </c>
      <c r="L16" s="92">
        <v>2</v>
      </c>
      <c r="M16" s="21">
        <v>0</v>
      </c>
      <c r="N16" s="21"/>
      <c r="O16" s="22"/>
      <c r="P16" s="177">
        <f t="shared" si="0"/>
        <v>1</v>
      </c>
      <c r="Q16" s="13">
        <f t="shared" si="0"/>
        <v>0</v>
      </c>
      <c r="R16" s="177">
        <f t="shared" si="1"/>
        <v>0.5</v>
      </c>
      <c r="U16" s="15"/>
    </row>
    <row r="17" spans="2:21" ht="48" customHeight="1" thickBot="1" x14ac:dyDescent="0.25">
      <c r="B17" s="337"/>
      <c r="C17" s="335"/>
      <c r="D17" s="331"/>
      <c r="E17" s="20" t="s">
        <v>380</v>
      </c>
      <c r="F17" s="20" t="s">
        <v>381</v>
      </c>
      <c r="G17" s="91">
        <v>2</v>
      </c>
      <c r="H17" s="91">
        <v>0</v>
      </c>
      <c r="I17" s="91">
        <v>1</v>
      </c>
      <c r="J17" s="91">
        <v>0</v>
      </c>
      <c r="K17" s="91">
        <v>1</v>
      </c>
      <c r="L17" s="92">
        <v>0</v>
      </c>
      <c r="M17" s="21">
        <v>0</v>
      </c>
      <c r="N17" s="21"/>
      <c r="O17" s="22"/>
      <c r="P17" s="177" t="str">
        <f t="shared" si="0"/>
        <v>-</v>
      </c>
      <c r="Q17" s="13">
        <f t="shared" si="0"/>
        <v>0</v>
      </c>
      <c r="R17" s="177">
        <f t="shared" si="1"/>
        <v>0</v>
      </c>
      <c r="U17" s="15"/>
    </row>
    <row r="18" spans="2:21" ht="48" customHeight="1" thickBot="1" x14ac:dyDescent="0.25">
      <c r="B18" s="337"/>
      <c r="C18" s="335"/>
      <c r="D18" s="331"/>
      <c r="E18" s="20" t="s">
        <v>382</v>
      </c>
      <c r="F18" s="20" t="s">
        <v>383</v>
      </c>
      <c r="G18" s="91">
        <v>2</v>
      </c>
      <c r="H18" s="91">
        <v>0</v>
      </c>
      <c r="I18" s="91">
        <v>1</v>
      </c>
      <c r="J18" s="91">
        <v>0</v>
      </c>
      <c r="K18" s="91">
        <v>1</v>
      </c>
      <c r="L18" s="92">
        <v>0</v>
      </c>
      <c r="M18" s="21">
        <v>0</v>
      </c>
      <c r="N18" s="21"/>
      <c r="O18" s="22"/>
      <c r="P18" s="177" t="str">
        <f t="shared" si="0"/>
        <v>-</v>
      </c>
      <c r="Q18" s="13">
        <f t="shared" si="0"/>
        <v>0</v>
      </c>
      <c r="R18" s="177">
        <f t="shared" si="1"/>
        <v>0</v>
      </c>
      <c r="U18" s="15"/>
    </row>
    <row r="19" spans="2:21" ht="48" customHeight="1" thickBot="1" x14ac:dyDescent="0.25">
      <c r="B19" s="337"/>
      <c r="C19" s="335"/>
      <c r="D19" s="331"/>
      <c r="E19" s="20" t="s">
        <v>384</v>
      </c>
      <c r="F19" s="20" t="s">
        <v>385</v>
      </c>
      <c r="G19" s="91">
        <v>2</v>
      </c>
      <c r="H19" s="91">
        <v>0</v>
      </c>
      <c r="I19" s="91">
        <v>1</v>
      </c>
      <c r="J19" s="91">
        <v>1</v>
      </c>
      <c r="K19" s="91">
        <v>0</v>
      </c>
      <c r="L19" s="92">
        <v>0</v>
      </c>
      <c r="M19" s="126">
        <v>0</v>
      </c>
      <c r="N19" s="25"/>
      <c r="O19" s="26"/>
      <c r="P19" s="177" t="str">
        <f t="shared" si="0"/>
        <v>-</v>
      </c>
      <c r="Q19" s="13">
        <f t="shared" si="0"/>
        <v>0</v>
      </c>
      <c r="R19" s="177">
        <f t="shared" si="1"/>
        <v>0</v>
      </c>
      <c r="U19" s="15"/>
    </row>
    <row r="20" spans="2:21" ht="48" customHeight="1" thickBot="1" x14ac:dyDescent="0.25">
      <c r="B20" s="337"/>
      <c r="C20" s="335"/>
      <c r="D20" s="331"/>
      <c r="E20" s="20" t="s">
        <v>386</v>
      </c>
      <c r="F20" s="20" t="s">
        <v>387</v>
      </c>
      <c r="G20" s="91">
        <v>4</v>
      </c>
      <c r="H20" s="91">
        <v>0</v>
      </c>
      <c r="I20" s="91">
        <v>2</v>
      </c>
      <c r="J20" s="91">
        <v>1</v>
      </c>
      <c r="K20" s="91">
        <v>1</v>
      </c>
      <c r="L20" s="92">
        <v>0</v>
      </c>
      <c r="M20" s="21">
        <v>0</v>
      </c>
      <c r="N20" s="21"/>
      <c r="O20" s="22"/>
      <c r="P20" s="177" t="str">
        <f t="shared" si="0"/>
        <v>-</v>
      </c>
      <c r="Q20" s="13">
        <f t="shared" si="0"/>
        <v>0</v>
      </c>
      <c r="R20" s="177">
        <f t="shared" si="1"/>
        <v>0</v>
      </c>
      <c r="U20" s="15"/>
    </row>
    <row r="21" spans="2:21" ht="50.25" customHeight="1" thickBot="1" x14ac:dyDescent="0.25">
      <c r="B21" s="337"/>
      <c r="C21" s="335"/>
      <c r="D21" s="331"/>
      <c r="E21" s="20" t="s">
        <v>388</v>
      </c>
      <c r="F21" s="20" t="s">
        <v>389</v>
      </c>
      <c r="G21" s="91">
        <v>4</v>
      </c>
      <c r="H21" s="91">
        <v>1</v>
      </c>
      <c r="I21" s="91">
        <v>1</v>
      </c>
      <c r="J21" s="91">
        <v>1</v>
      </c>
      <c r="K21" s="91">
        <v>1</v>
      </c>
      <c r="L21" s="92">
        <v>10</v>
      </c>
      <c r="M21" s="21">
        <v>0</v>
      </c>
      <c r="N21" s="21"/>
      <c r="O21" s="22"/>
      <c r="P21" s="177">
        <f t="shared" si="0"/>
        <v>1</v>
      </c>
      <c r="Q21" s="13">
        <f t="shared" si="0"/>
        <v>0</v>
      </c>
      <c r="R21" s="177">
        <f t="shared" si="1"/>
        <v>1</v>
      </c>
      <c r="U21" s="15"/>
    </row>
    <row r="22" spans="2:21" ht="48" customHeight="1" thickBot="1" x14ac:dyDescent="0.25">
      <c r="B22" s="337"/>
      <c r="C22" s="335"/>
      <c r="D22" s="331"/>
      <c r="E22" s="20" t="s">
        <v>390</v>
      </c>
      <c r="F22" s="20" t="s">
        <v>391</v>
      </c>
      <c r="G22" s="91">
        <v>2</v>
      </c>
      <c r="H22" s="91">
        <v>1</v>
      </c>
      <c r="I22" s="91">
        <v>0</v>
      </c>
      <c r="J22" s="91">
        <v>0</v>
      </c>
      <c r="K22" s="91">
        <v>1</v>
      </c>
      <c r="L22" s="92">
        <v>1</v>
      </c>
      <c r="M22" s="21">
        <v>0</v>
      </c>
      <c r="N22" s="21"/>
      <c r="O22" s="22"/>
      <c r="P22" s="177">
        <f t="shared" si="0"/>
        <v>1</v>
      </c>
      <c r="Q22" s="13" t="str">
        <f t="shared" si="0"/>
        <v>-</v>
      </c>
      <c r="R22" s="177">
        <f t="shared" si="1"/>
        <v>0.5</v>
      </c>
      <c r="U22" s="15"/>
    </row>
    <row r="23" spans="2:21" ht="63.75" customHeight="1" thickBot="1" x14ac:dyDescent="0.25">
      <c r="B23" s="337"/>
      <c r="C23" s="335"/>
      <c r="D23" s="331"/>
      <c r="E23" s="20" t="s">
        <v>392</v>
      </c>
      <c r="F23" s="20" t="s">
        <v>393</v>
      </c>
      <c r="G23" s="91">
        <v>21</v>
      </c>
      <c r="H23" s="91">
        <v>0</v>
      </c>
      <c r="I23" s="91">
        <v>5</v>
      </c>
      <c r="J23" s="91">
        <v>6</v>
      </c>
      <c r="K23" s="91">
        <v>10</v>
      </c>
      <c r="L23" s="92">
        <v>0</v>
      </c>
      <c r="M23" s="21">
        <v>0</v>
      </c>
      <c r="N23" s="21"/>
      <c r="O23" s="22"/>
      <c r="P23" s="177" t="str">
        <f t="shared" si="0"/>
        <v>-</v>
      </c>
      <c r="Q23" s="13">
        <f t="shared" si="0"/>
        <v>0</v>
      </c>
      <c r="R23" s="177">
        <f t="shared" si="1"/>
        <v>0</v>
      </c>
      <c r="U23" s="15"/>
    </row>
    <row r="24" spans="2:21" ht="48" customHeight="1" thickBot="1" x14ac:dyDescent="0.25">
      <c r="B24" s="337"/>
      <c r="C24" s="335"/>
      <c r="D24" s="331"/>
      <c r="E24" s="20" t="s">
        <v>394</v>
      </c>
      <c r="F24" s="20" t="s">
        <v>391</v>
      </c>
      <c r="G24" s="91">
        <v>2</v>
      </c>
      <c r="H24" s="91">
        <v>0</v>
      </c>
      <c r="I24" s="91">
        <v>1</v>
      </c>
      <c r="J24" s="91">
        <v>0</v>
      </c>
      <c r="K24" s="91">
        <v>1</v>
      </c>
      <c r="L24" s="92">
        <v>0</v>
      </c>
      <c r="M24" s="21">
        <v>0</v>
      </c>
      <c r="N24" s="21"/>
      <c r="O24" s="22"/>
      <c r="P24" s="177" t="str">
        <f t="shared" si="0"/>
        <v>-</v>
      </c>
      <c r="Q24" s="13">
        <f t="shared" si="0"/>
        <v>0</v>
      </c>
      <c r="R24" s="177">
        <f t="shared" si="1"/>
        <v>0</v>
      </c>
      <c r="U24" s="15"/>
    </row>
    <row r="25" spans="2:21" ht="48" customHeight="1" thickBot="1" x14ac:dyDescent="0.25">
      <c r="B25" s="337"/>
      <c r="C25" s="335"/>
      <c r="D25" s="331"/>
      <c r="E25" s="20" t="s">
        <v>395</v>
      </c>
      <c r="F25" s="20" t="s">
        <v>396</v>
      </c>
      <c r="G25" s="91">
        <v>20</v>
      </c>
      <c r="H25" s="91">
        <v>0</v>
      </c>
      <c r="I25" s="91">
        <v>10</v>
      </c>
      <c r="J25" s="91">
        <v>0</v>
      </c>
      <c r="K25" s="91">
        <v>10</v>
      </c>
      <c r="L25" s="94">
        <v>0</v>
      </c>
      <c r="M25" s="27">
        <v>0</v>
      </c>
      <c r="N25" s="21"/>
      <c r="O25" s="26"/>
      <c r="P25" s="177" t="str">
        <f t="shared" si="0"/>
        <v>-</v>
      </c>
      <c r="Q25" s="13">
        <f t="shared" si="0"/>
        <v>0</v>
      </c>
      <c r="R25" s="177">
        <f t="shared" si="1"/>
        <v>0</v>
      </c>
      <c r="U25" s="15"/>
    </row>
    <row r="26" spans="2:21" ht="48" customHeight="1" thickBot="1" x14ac:dyDescent="0.25">
      <c r="B26" s="337"/>
      <c r="C26" s="335"/>
      <c r="D26" s="331"/>
      <c r="E26" s="20" t="s">
        <v>397</v>
      </c>
      <c r="F26" s="20" t="s">
        <v>398</v>
      </c>
      <c r="G26" s="89">
        <v>21</v>
      </c>
      <c r="H26" s="89">
        <v>5</v>
      </c>
      <c r="I26" s="89">
        <v>16</v>
      </c>
      <c r="J26" s="89">
        <v>0</v>
      </c>
      <c r="K26" s="89">
        <v>0</v>
      </c>
      <c r="L26" s="93">
        <v>0</v>
      </c>
      <c r="M26" s="16">
        <v>20</v>
      </c>
      <c r="N26" s="16"/>
      <c r="O26" s="23"/>
      <c r="P26" s="177">
        <f t="shared" si="0"/>
        <v>0</v>
      </c>
      <c r="Q26" s="13">
        <f t="shared" si="0"/>
        <v>1</v>
      </c>
      <c r="R26" s="177">
        <f t="shared" si="1"/>
        <v>0.95238095238095233</v>
      </c>
      <c r="U26" s="15"/>
    </row>
    <row r="27" spans="2:21" ht="67.5" customHeight="1" thickBot="1" x14ac:dyDescent="0.25">
      <c r="B27" s="337"/>
      <c r="C27" s="335"/>
      <c r="D27" s="331"/>
      <c r="E27" s="20" t="s">
        <v>399</v>
      </c>
      <c r="F27" s="20" t="s">
        <v>400</v>
      </c>
      <c r="G27" s="91">
        <v>4</v>
      </c>
      <c r="H27" s="91">
        <v>1</v>
      </c>
      <c r="I27" s="91">
        <v>1</v>
      </c>
      <c r="J27" s="91">
        <v>1</v>
      </c>
      <c r="K27" s="91">
        <v>1</v>
      </c>
      <c r="L27" s="92">
        <v>1</v>
      </c>
      <c r="M27" s="21">
        <v>0</v>
      </c>
      <c r="N27" s="21"/>
      <c r="O27" s="22"/>
      <c r="P27" s="177">
        <f t="shared" si="0"/>
        <v>1</v>
      </c>
      <c r="Q27" s="13">
        <f t="shared" si="0"/>
        <v>0</v>
      </c>
      <c r="R27" s="177">
        <f t="shared" si="1"/>
        <v>0.25</v>
      </c>
      <c r="U27" s="15"/>
    </row>
    <row r="28" spans="2:21" ht="69" customHeight="1" thickBot="1" x14ac:dyDescent="0.25">
      <c r="B28" s="337"/>
      <c r="C28" s="335"/>
      <c r="D28" s="331"/>
      <c r="E28" s="20" t="s">
        <v>401</v>
      </c>
      <c r="F28" s="20" t="s">
        <v>402</v>
      </c>
      <c r="G28" s="91">
        <v>1</v>
      </c>
      <c r="H28" s="91">
        <v>0</v>
      </c>
      <c r="I28" s="91">
        <v>1</v>
      </c>
      <c r="J28" s="91">
        <v>0</v>
      </c>
      <c r="K28" s="91">
        <v>0</v>
      </c>
      <c r="L28" s="92">
        <v>0</v>
      </c>
      <c r="M28" s="21">
        <v>0</v>
      </c>
      <c r="N28" s="21"/>
      <c r="O28" s="28"/>
      <c r="P28" s="177" t="str">
        <f t="shared" si="0"/>
        <v>-</v>
      </c>
      <c r="Q28" s="13">
        <f t="shared" si="0"/>
        <v>0</v>
      </c>
      <c r="R28" s="177">
        <f t="shared" si="1"/>
        <v>0</v>
      </c>
      <c r="U28" s="15"/>
    </row>
    <row r="29" spans="2:21" ht="48" customHeight="1" thickBot="1" x14ac:dyDescent="0.25">
      <c r="B29" s="337"/>
      <c r="C29" s="335"/>
      <c r="D29" s="331"/>
      <c r="E29" s="20" t="s">
        <v>403</v>
      </c>
      <c r="F29" s="20" t="s">
        <v>404</v>
      </c>
      <c r="G29" s="91">
        <v>4</v>
      </c>
      <c r="H29" s="91">
        <v>1</v>
      </c>
      <c r="I29" s="91">
        <v>1</v>
      </c>
      <c r="J29" s="91">
        <v>1</v>
      </c>
      <c r="K29" s="91">
        <v>1</v>
      </c>
      <c r="L29" s="92">
        <v>1</v>
      </c>
      <c r="M29" s="21">
        <v>0</v>
      </c>
      <c r="N29" s="21"/>
      <c r="O29" s="22"/>
      <c r="P29" s="177">
        <f t="shared" si="0"/>
        <v>1</v>
      </c>
      <c r="Q29" s="13">
        <f t="shared" si="0"/>
        <v>0</v>
      </c>
      <c r="R29" s="177">
        <f t="shared" si="1"/>
        <v>0.25</v>
      </c>
      <c r="U29" s="15"/>
    </row>
    <row r="30" spans="2:21" ht="48" customHeight="1" thickBot="1" x14ac:dyDescent="0.25">
      <c r="B30" s="337"/>
      <c r="C30" s="335"/>
      <c r="D30" s="331"/>
      <c r="E30" s="20" t="s">
        <v>405</v>
      </c>
      <c r="F30" s="20" t="s">
        <v>365</v>
      </c>
      <c r="G30" s="91">
        <v>1</v>
      </c>
      <c r="H30" s="91">
        <v>0</v>
      </c>
      <c r="I30" s="91">
        <v>1</v>
      </c>
      <c r="J30" s="91">
        <v>0</v>
      </c>
      <c r="K30" s="91">
        <v>0</v>
      </c>
      <c r="L30" s="92">
        <v>0</v>
      </c>
      <c r="M30" s="21">
        <v>0</v>
      </c>
      <c r="N30" s="21"/>
      <c r="O30" s="22"/>
      <c r="P30" s="177" t="str">
        <f t="shared" si="0"/>
        <v>-</v>
      </c>
      <c r="Q30" s="13">
        <f t="shared" si="0"/>
        <v>0</v>
      </c>
      <c r="R30" s="177">
        <f t="shared" si="1"/>
        <v>0</v>
      </c>
      <c r="U30" s="15"/>
    </row>
    <row r="31" spans="2:21" ht="48" customHeight="1" thickBot="1" x14ac:dyDescent="0.25">
      <c r="B31" s="337"/>
      <c r="C31" s="335"/>
      <c r="D31" s="331"/>
      <c r="E31" s="20" t="s">
        <v>406</v>
      </c>
      <c r="F31" s="20" t="s">
        <v>407</v>
      </c>
      <c r="G31" s="91">
        <v>4</v>
      </c>
      <c r="H31" s="91">
        <v>1</v>
      </c>
      <c r="I31" s="91">
        <v>1</v>
      </c>
      <c r="J31" s="91">
        <v>1</v>
      </c>
      <c r="K31" s="91">
        <v>1</v>
      </c>
      <c r="L31" s="92">
        <v>6</v>
      </c>
      <c r="M31" s="21">
        <v>0</v>
      </c>
      <c r="N31" s="21"/>
      <c r="O31" s="22"/>
      <c r="P31" s="177">
        <f t="shared" si="0"/>
        <v>1</v>
      </c>
      <c r="Q31" s="13">
        <f t="shared" si="0"/>
        <v>0</v>
      </c>
      <c r="R31" s="177">
        <f t="shared" si="1"/>
        <v>1</v>
      </c>
      <c r="U31" s="15"/>
    </row>
    <row r="32" spans="2:21" ht="75" customHeight="1" thickBot="1" x14ac:dyDescent="0.25">
      <c r="B32" s="337"/>
      <c r="C32" s="335"/>
      <c r="D32" s="331"/>
      <c r="E32" s="20" t="s">
        <v>408</v>
      </c>
      <c r="F32" s="20" t="s">
        <v>409</v>
      </c>
      <c r="G32" s="91">
        <v>2</v>
      </c>
      <c r="H32" s="91">
        <v>0</v>
      </c>
      <c r="I32" s="91">
        <v>1</v>
      </c>
      <c r="J32" s="91">
        <v>1</v>
      </c>
      <c r="K32" s="91">
        <v>0</v>
      </c>
      <c r="L32" s="92">
        <v>0</v>
      </c>
      <c r="M32" s="21">
        <v>0</v>
      </c>
      <c r="N32" s="21"/>
      <c r="O32" s="22"/>
      <c r="P32" s="177" t="str">
        <f t="shared" si="0"/>
        <v>-</v>
      </c>
      <c r="Q32" s="13">
        <f t="shared" si="0"/>
        <v>0</v>
      </c>
      <c r="R32" s="177">
        <f t="shared" si="1"/>
        <v>0</v>
      </c>
      <c r="U32" s="15"/>
    </row>
    <row r="33" spans="2:21" ht="48" customHeight="1" thickBot="1" x14ac:dyDescent="0.25">
      <c r="B33" s="337"/>
      <c r="C33" s="335"/>
      <c r="D33" s="331"/>
      <c r="E33" s="46" t="s">
        <v>410</v>
      </c>
      <c r="F33" s="46" t="s">
        <v>411</v>
      </c>
      <c r="G33" s="95">
        <v>4</v>
      </c>
      <c r="H33" s="95">
        <v>0</v>
      </c>
      <c r="I33" s="95">
        <v>4</v>
      </c>
      <c r="J33" s="95">
        <v>0</v>
      </c>
      <c r="K33" s="95">
        <v>0</v>
      </c>
      <c r="L33" s="92">
        <v>0</v>
      </c>
      <c r="M33" s="21">
        <v>0</v>
      </c>
      <c r="N33" s="21"/>
      <c r="O33" s="22"/>
      <c r="P33" s="177" t="str">
        <f t="shared" si="0"/>
        <v>-</v>
      </c>
      <c r="Q33" s="13">
        <f t="shared" si="0"/>
        <v>0</v>
      </c>
      <c r="R33" s="177">
        <f t="shared" si="1"/>
        <v>0</v>
      </c>
      <c r="U33" s="15"/>
    </row>
    <row r="34" spans="2:21" ht="83.25" customHeight="1" thickBot="1" x14ac:dyDescent="0.25">
      <c r="B34" s="337"/>
      <c r="C34" s="335"/>
      <c r="D34" s="332"/>
      <c r="E34" s="20" t="s">
        <v>412</v>
      </c>
      <c r="F34" s="20" t="s">
        <v>413</v>
      </c>
      <c r="G34" s="91">
        <v>1</v>
      </c>
      <c r="H34" s="91">
        <v>0</v>
      </c>
      <c r="I34" s="91">
        <v>1</v>
      </c>
      <c r="J34" s="91">
        <v>0</v>
      </c>
      <c r="K34" s="91">
        <v>0</v>
      </c>
      <c r="L34" s="92">
        <v>0</v>
      </c>
      <c r="M34" s="21">
        <v>0</v>
      </c>
      <c r="N34" s="21"/>
      <c r="O34" s="22"/>
      <c r="P34" s="177" t="str">
        <f t="shared" si="0"/>
        <v>-</v>
      </c>
      <c r="Q34" s="13">
        <f t="shared" si="0"/>
        <v>0</v>
      </c>
      <c r="R34" s="177">
        <f t="shared" si="1"/>
        <v>0</v>
      </c>
      <c r="U34" s="15"/>
    </row>
    <row r="35" spans="2:21" ht="63.75" customHeight="1" thickBot="1" x14ac:dyDescent="0.25">
      <c r="B35" s="337"/>
      <c r="C35" s="335"/>
      <c r="D35" s="333" t="s">
        <v>463</v>
      </c>
      <c r="E35" s="20" t="s">
        <v>414</v>
      </c>
      <c r="F35" s="20" t="s">
        <v>415</v>
      </c>
      <c r="G35" s="91">
        <v>5</v>
      </c>
      <c r="H35" s="91">
        <v>1</v>
      </c>
      <c r="I35" s="91">
        <v>1</v>
      </c>
      <c r="J35" s="91">
        <v>1</v>
      </c>
      <c r="K35" s="91">
        <v>2</v>
      </c>
      <c r="L35" s="92">
        <v>2</v>
      </c>
      <c r="M35" s="21">
        <v>1</v>
      </c>
      <c r="N35" s="21"/>
      <c r="O35" s="22"/>
      <c r="P35" s="177">
        <f t="shared" si="0"/>
        <v>1</v>
      </c>
      <c r="Q35" s="13">
        <f t="shared" si="0"/>
        <v>1</v>
      </c>
      <c r="R35" s="177">
        <f t="shared" si="1"/>
        <v>0.6</v>
      </c>
      <c r="U35" s="15"/>
    </row>
    <row r="36" spans="2:21" ht="43.5" customHeight="1" thickBot="1" x14ac:dyDescent="0.25">
      <c r="B36" s="337"/>
      <c r="C36" s="335"/>
      <c r="D36" s="331"/>
      <c r="E36" s="20" t="s">
        <v>416</v>
      </c>
      <c r="F36" s="20" t="s">
        <v>375</v>
      </c>
      <c r="G36" s="91">
        <v>1</v>
      </c>
      <c r="H36" s="91">
        <v>0</v>
      </c>
      <c r="I36" s="91">
        <v>0</v>
      </c>
      <c r="J36" s="91">
        <v>0</v>
      </c>
      <c r="K36" s="91">
        <v>1</v>
      </c>
      <c r="L36" s="92">
        <v>0</v>
      </c>
      <c r="M36" s="21">
        <v>0</v>
      </c>
      <c r="N36" s="21"/>
      <c r="O36" s="22"/>
      <c r="P36" s="177" t="str">
        <f t="shared" ref="P36:Q60" si="2">IF(H36=0,"-",IF((L36/H36)&lt;=1,(L36/H36),1))</f>
        <v>-</v>
      </c>
      <c r="Q36" s="13" t="str">
        <f t="shared" si="2"/>
        <v>-</v>
      </c>
      <c r="R36" s="177">
        <f t="shared" si="1"/>
        <v>0</v>
      </c>
      <c r="U36" s="15"/>
    </row>
    <row r="37" spans="2:21" ht="54.75" customHeight="1" thickBot="1" x14ac:dyDescent="0.25">
      <c r="B37" s="337"/>
      <c r="C37" s="335"/>
      <c r="D37" s="331"/>
      <c r="E37" s="20" t="s">
        <v>417</v>
      </c>
      <c r="F37" s="20" t="s">
        <v>418</v>
      </c>
      <c r="G37" s="91">
        <v>3</v>
      </c>
      <c r="H37" s="91">
        <v>1</v>
      </c>
      <c r="I37" s="91">
        <v>2</v>
      </c>
      <c r="J37" s="91">
        <v>0</v>
      </c>
      <c r="K37" s="91">
        <v>0</v>
      </c>
      <c r="L37" s="92">
        <v>2</v>
      </c>
      <c r="M37" s="27">
        <v>0</v>
      </c>
      <c r="N37" s="25"/>
      <c r="O37" s="26"/>
      <c r="P37" s="177">
        <f t="shared" si="2"/>
        <v>1</v>
      </c>
      <c r="Q37" s="13">
        <f t="shared" si="2"/>
        <v>0</v>
      </c>
      <c r="R37" s="177">
        <f t="shared" si="1"/>
        <v>0.66666666666666663</v>
      </c>
      <c r="T37" s="1" t="s">
        <v>13</v>
      </c>
      <c r="U37" s="15"/>
    </row>
    <row r="38" spans="2:21" ht="48.75" customHeight="1" thickBot="1" x14ac:dyDescent="0.25">
      <c r="B38" s="337"/>
      <c r="C38" s="335"/>
      <c r="D38" s="331"/>
      <c r="E38" s="20" t="s">
        <v>419</v>
      </c>
      <c r="F38" s="20" t="s">
        <v>420</v>
      </c>
      <c r="G38" s="89">
        <v>1</v>
      </c>
      <c r="H38" s="96">
        <v>0</v>
      </c>
      <c r="I38" s="96">
        <v>1</v>
      </c>
      <c r="J38" s="89">
        <v>0</v>
      </c>
      <c r="K38" s="89">
        <v>0</v>
      </c>
      <c r="L38" s="93">
        <v>0</v>
      </c>
      <c r="M38" s="16">
        <v>0</v>
      </c>
      <c r="N38" s="16"/>
      <c r="O38" s="23"/>
      <c r="P38" s="177" t="str">
        <f t="shared" si="2"/>
        <v>-</v>
      </c>
      <c r="Q38" s="13">
        <f t="shared" si="2"/>
        <v>0</v>
      </c>
      <c r="R38" s="177">
        <f t="shared" si="1"/>
        <v>0</v>
      </c>
      <c r="U38" s="15"/>
    </row>
    <row r="39" spans="2:21" ht="63.75" customHeight="1" thickBot="1" x14ac:dyDescent="0.25">
      <c r="B39" s="337"/>
      <c r="C39" s="335"/>
      <c r="D39" s="331"/>
      <c r="E39" s="20" t="s">
        <v>421</v>
      </c>
      <c r="F39" s="20" t="s">
        <v>422</v>
      </c>
      <c r="G39" s="89">
        <v>2</v>
      </c>
      <c r="H39" s="89">
        <v>0</v>
      </c>
      <c r="I39" s="89">
        <v>1</v>
      </c>
      <c r="J39" s="89">
        <v>0</v>
      </c>
      <c r="K39" s="89">
        <v>1</v>
      </c>
      <c r="L39" s="93">
        <v>0</v>
      </c>
      <c r="M39" s="16">
        <v>0</v>
      </c>
      <c r="N39" s="16"/>
      <c r="O39" s="23"/>
      <c r="P39" s="177" t="str">
        <f t="shared" si="2"/>
        <v>-</v>
      </c>
      <c r="Q39" s="13">
        <f t="shared" si="2"/>
        <v>0</v>
      </c>
      <c r="R39" s="177">
        <f t="shared" si="1"/>
        <v>0</v>
      </c>
      <c r="U39" s="15"/>
    </row>
    <row r="40" spans="2:21" ht="63.75" customHeight="1" thickBot="1" x14ac:dyDescent="0.25">
      <c r="B40" s="337"/>
      <c r="C40" s="335"/>
      <c r="D40" s="331"/>
      <c r="E40" s="20" t="s">
        <v>423</v>
      </c>
      <c r="F40" s="20" t="s">
        <v>424</v>
      </c>
      <c r="G40" s="91">
        <v>1</v>
      </c>
      <c r="H40" s="91">
        <v>1</v>
      </c>
      <c r="I40" s="91">
        <v>0</v>
      </c>
      <c r="J40" s="91">
        <v>0</v>
      </c>
      <c r="K40" s="91">
        <v>0</v>
      </c>
      <c r="L40" s="92">
        <v>1</v>
      </c>
      <c r="M40" s="21">
        <v>0</v>
      </c>
      <c r="N40" s="21"/>
      <c r="O40" s="22"/>
      <c r="P40" s="177">
        <f t="shared" si="2"/>
        <v>1</v>
      </c>
      <c r="Q40" s="13" t="str">
        <f t="shared" si="2"/>
        <v>-</v>
      </c>
      <c r="R40" s="177">
        <f t="shared" si="1"/>
        <v>1</v>
      </c>
      <c r="U40" s="15"/>
    </row>
    <row r="41" spans="2:21" ht="63.75" customHeight="1" thickBot="1" x14ac:dyDescent="0.25">
      <c r="B41" s="337"/>
      <c r="C41" s="335"/>
      <c r="D41" s="331"/>
      <c r="E41" s="46" t="s">
        <v>425</v>
      </c>
      <c r="F41" s="46" t="s">
        <v>426</v>
      </c>
      <c r="G41" s="91">
        <v>2</v>
      </c>
      <c r="H41" s="91">
        <v>0</v>
      </c>
      <c r="I41" s="91">
        <v>0</v>
      </c>
      <c r="J41" s="91">
        <v>2</v>
      </c>
      <c r="K41" s="91">
        <v>0</v>
      </c>
      <c r="L41" s="92">
        <v>0</v>
      </c>
      <c r="M41" s="21">
        <v>0</v>
      </c>
      <c r="N41" s="21"/>
      <c r="O41" s="22"/>
      <c r="P41" s="177" t="str">
        <f t="shared" si="2"/>
        <v>-</v>
      </c>
      <c r="Q41" s="13" t="str">
        <f t="shared" si="2"/>
        <v>-</v>
      </c>
      <c r="R41" s="177">
        <f t="shared" si="1"/>
        <v>0</v>
      </c>
      <c r="U41" s="15"/>
    </row>
    <row r="42" spans="2:21" ht="45.75" customHeight="1" thickBot="1" x14ac:dyDescent="0.25">
      <c r="B42" s="337"/>
      <c r="C42" s="335"/>
      <c r="D42" s="331"/>
      <c r="E42" s="20" t="s">
        <v>427</v>
      </c>
      <c r="F42" s="20" t="s">
        <v>428</v>
      </c>
      <c r="G42" s="91">
        <v>1</v>
      </c>
      <c r="H42" s="91">
        <v>0.25</v>
      </c>
      <c r="I42" s="91">
        <v>0.25</v>
      </c>
      <c r="J42" s="91">
        <v>0.25</v>
      </c>
      <c r="K42" s="91">
        <v>0.25</v>
      </c>
      <c r="L42" s="92">
        <v>0.25</v>
      </c>
      <c r="M42" s="27">
        <v>0</v>
      </c>
      <c r="N42" s="25"/>
      <c r="O42" s="26"/>
      <c r="P42" s="177">
        <f t="shared" si="2"/>
        <v>1</v>
      </c>
      <c r="Q42" s="13">
        <f t="shared" si="2"/>
        <v>0</v>
      </c>
      <c r="R42" s="177">
        <f t="shared" si="1"/>
        <v>0.25</v>
      </c>
      <c r="U42" s="15"/>
    </row>
    <row r="43" spans="2:21" ht="63.75" customHeight="1" thickBot="1" x14ac:dyDescent="0.25">
      <c r="B43" s="337"/>
      <c r="C43" s="335"/>
      <c r="D43" s="331"/>
      <c r="E43" s="20" t="s">
        <v>429</v>
      </c>
      <c r="F43" s="20" t="s">
        <v>430</v>
      </c>
      <c r="G43" s="91">
        <v>7</v>
      </c>
      <c r="H43" s="91">
        <v>5</v>
      </c>
      <c r="I43" s="91">
        <v>7</v>
      </c>
      <c r="J43" s="91">
        <v>7</v>
      </c>
      <c r="K43" s="91">
        <v>7</v>
      </c>
      <c r="L43" s="94">
        <v>6</v>
      </c>
      <c r="M43" s="21">
        <v>0</v>
      </c>
      <c r="N43" s="25"/>
      <c r="O43" s="26"/>
      <c r="P43" s="177">
        <f t="shared" si="2"/>
        <v>1</v>
      </c>
      <c r="Q43" s="13">
        <f t="shared" si="2"/>
        <v>0</v>
      </c>
      <c r="R43" s="177">
        <f t="shared" si="1"/>
        <v>0.8571428571428571</v>
      </c>
      <c r="U43" s="15"/>
    </row>
    <row r="44" spans="2:21" ht="54.75" customHeight="1" thickBot="1" x14ac:dyDescent="0.25">
      <c r="B44" s="337"/>
      <c r="C44" s="335"/>
      <c r="D44" s="331"/>
      <c r="E44" s="20" t="s">
        <v>421</v>
      </c>
      <c r="F44" s="20" t="s">
        <v>431</v>
      </c>
      <c r="G44" s="91">
        <v>2</v>
      </c>
      <c r="H44" s="91">
        <v>0</v>
      </c>
      <c r="I44" s="91">
        <v>1</v>
      </c>
      <c r="J44" s="91">
        <v>0</v>
      </c>
      <c r="K44" s="91">
        <v>1</v>
      </c>
      <c r="L44" s="94">
        <v>0</v>
      </c>
      <c r="M44" s="21">
        <v>0</v>
      </c>
      <c r="N44" s="25"/>
      <c r="O44" s="26"/>
      <c r="P44" s="177" t="str">
        <f t="shared" si="2"/>
        <v>-</v>
      </c>
      <c r="Q44" s="13">
        <f t="shared" si="2"/>
        <v>0</v>
      </c>
      <c r="R44" s="177">
        <f t="shared" si="1"/>
        <v>0</v>
      </c>
      <c r="U44" s="15"/>
    </row>
    <row r="45" spans="2:21" ht="36" customHeight="1" thickBot="1" x14ac:dyDescent="0.25">
      <c r="B45" s="337"/>
      <c r="C45" s="335"/>
      <c r="D45" s="331"/>
      <c r="E45" s="20" t="s">
        <v>432</v>
      </c>
      <c r="F45" s="20" t="s">
        <v>433</v>
      </c>
      <c r="G45" s="91">
        <v>1</v>
      </c>
      <c r="H45" s="91">
        <v>0.25</v>
      </c>
      <c r="I45" s="91">
        <v>0.25</v>
      </c>
      <c r="J45" s="91">
        <v>0.25</v>
      </c>
      <c r="K45" s="91">
        <v>0.25</v>
      </c>
      <c r="L45" s="92">
        <v>0.25</v>
      </c>
      <c r="M45" s="21">
        <v>0</v>
      </c>
      <c r="N45" s="21"/>
      <c r="O45" s="22"/>
      <c r="P45" s="177">
        <f t="shared" si="2"/>
        <v>1</v>
      </c>
      <c r="Q45" s="13">
        <f t="shared" si="2"/>
        <v>0</v>
      </c>
      <c r="R45" s="177">
        <f t="shared" si="1"/>
        <v>0.25</v>
      </c>
      <c r="U45" s="15"/>
    </row>
    <row r="46" spans="2:21" ht="63.75" customHeight="1" thickBot="1" x14ac:dyDescent="0.25">
      <c r="B46" s="337"/>
      <c r="C46" s="335"/>
      <c r="D46" s="331"/>
      <c r="E46" s="20" t="s">
        <v>434</v>
      </c>
      <c r="F46" s="20" t="s">
        <v>435</v>
      </c>
      <c r="G46" s="89">
        <v>39453</v>
      </c>
      <c r="H46" s="89">
        <v>39453</v>
      </c>
      <c r="I46" s="89">
        <v>39453</v>
      </c>
      <c r="J46" s="89">
        <v>39453</v>
      </c>
      <c r="K46" s="89">
        <v>39453</v>
      </c>
      <c r="L46" s="93">
        <v>39453</v>
      </c>
      <c r="M46" s="21">
        <v>40370</v>
      </c>
      <c r="N46" s="21"/>
      <c r="O46" s="22"/>
      <c r="P46" s="177">
        <f t="shared" si="2"/>
        <v>1</v>
      </c>
      <c r="Q46" s="13">
        <f t="shared" si="2"/>
        <v>1</v>
      </c>
      <c r="R46" s="177">
        <f t="shared" si="1"/>
        <v>1</v>
      </c>
      <c r="U46" s="15"/>
    </row>
    <row r="47" spans="2:21" ht="45" customHeight="1" thickBot="1" x14ac:dyDescent="0.25">
      <c r="B47" s="337"/>
      <c r="C47" s="335"/>
      <c r="D47" s="331"/>
      <c r="E47" s="20" t="s">
        <v>436</v>
      </c>
      <c r="F47" s="20" t="s">
        <v>437</v>
      </c>
      <c r="G47" s="91">
        <v>787</v>
      </c>
      <c r="H47" s="91">
        <v>760</v>
      </c>
      <c r="I47" s="91">
        <v>770</v>
      </c>
      <c r="J47" s="91">
        <v>780</v>
      </c>
      <c r="K47" s="91">
        <v>787</v>
      </c>
      <c r="L47" s="92">
        <f>+H47</f>
        <v>760</v>
      </c>
      <c r="M47" s="27">
        <v>780</v>
      </c>
      <c r="N47" s="25"/>
      <c r="O47" s="26"/>
      <c r="P47" s="177">
        <f t="shared" si="2"/>
        <v>1</v>
      </c>
      <c r="Q47" s="13">
        <f t="shared" si="2"/>
        <v>1</v>
      </c>
      <c r="R47" s="177">
        <f t="shared" si="1"/>
        <v>1</v>
      </c>
      <c r="U47" s="15"/>
    </row>
    <row r="48" spans="2:21" ht="84.75" customHeight="1" thickBot="1" x14ac:dyDescent="0.25">
      <c r="B48" s="337"/>
      <c r="C48" s="335"/>
      <c r="D48" s="331"/>
      <c r="E48" s="20" t="s">
        <v>438</v>
      </c>
      <c r="F48" s="20" t="s">
        <v>439</v>
      </c>
      <c r="G48" s="91">
        <v>1</v>
      </c>
      <c r="H48" s="91">
        <v>1</v>
      </c>
      <c r="I48" s="91">
        <v>1</v>
      </c>
      <c r="J48" s="91">
        <v>1</v>
      </c>
      <c r="K48" s="91">
        <v>1</v>
      </c>
      <c r="L48" s="92">
        <v>1</v>
      </c>
      <c r="M48" s="21">
        <v>1</v>
      </c>
      <c r="N48" s="21"/>
      <c r="O48" s="22"/>
      <c r="P48" s="177">
        <f t="shared" si="2"/>
        <v>1</v>
      </c>
      <c r="Q48" s="13">
        <f t="shared" si="2"/>
        <v>1</v>
      </c>
      <c r="R48" s="177">
        <f t="shared" si="1"/>
        <v>1</v>
      </c>
      <c r="U48" s="15"/>
    </row>
    <row r="49" spans="1:21" ht="87" customHeight="1" thickBot="1" x14ac:dyDescent="0.25">
      <c r="B49" s="337"/>
      <c r="C49" s="335"/>
      <c r="D49" s="331"/>
      <c r="E49" s="20" t="s">
        <v>440</v>
      </c>
      <c r="F49" s="20" t="s">
        <v>441</v>
      </c>
      <c r="G49" s="91">
        <v>250</v>
      </c>
      <c r="H49" s="91">
        <v>150</v>
      </c>
      <c r="I49" s="91">
        <v>180</v>
      </c>
      <c r="J49" s="91">
        <v>200</v>
      </c>
      <c r="K49" s="91">
        <v>250</v>
      </c>
      <c r="L49" s="92">
        <v>255</v>
      </c>
      <c r="M49" s="21">
        <v>484</v>
      </c>
      <c r="N49" s="21"/>
      <c r="O49" s="22"/>
      <c r="P49" s="177">
        <f t="shared" si="2"/>
        <v>1</v>
      </c>
      <c r="Q49" s="13">
        <f t="shared" si="2"/>
        <v>1</v>
      </c>
      <c r="R49" s="177">
        <f t="shared" si="1"/>
        <v>1</v>
      </c>
      <c r="U49" s="15"/>
    </row>
    <row r="50" spans="1:21" ht="92.25" customHeight="1" thickBot="1" x14ac:dyDescent="0.25">
      <c r="B50" s="337"/>
      <c r="C50" s="335"/>
      <c r="D50" s="332"/>
      <c r="E50" s="20" t="s">
        <v>442</v>
      </c>
      <c r="F50" s="20" t="s">
        <v>433</v>
      </c>
      <c r="G50" s="91">
        <v>1</v>
      </c>
      <c r="H50" s="91">
        <v>0.25</v>
      </c>
      <c r="I50" s="91">
        <v>0.25</v>
      </c>
      <c r="J50" s="91">
        <v>0.25</v>
      </c>
      <c r="K50" s="91">
        <v>0.25</v>
      </c>
      <c r="L50" s="92">
        <v>0.25</v>
      </c>
      <c r="M50" s="21">
        <v>0</v>
      </c>
      <c r="N50" s="21"/>
      <c r="O50" s="22"/>
      <c r="P50" s="177">
        <f t="shared" si="2"/>
        <v>1</v>
      </c>
      <c r="Q50" s="13">
        <f t="shared" si="2"/>
        <v>0</v>
      </c>
      <c r="R50" s="177">
        <f t="shared" si="1"/>
        <v>0.25</v>
      </c>
      <c r="U50" s="15"/>
    </row>
    <row r="51" spans="1:21" ht="75.75" customHeight="1" thickBot="1" x14ac:dyDescent="0.25">
      <c r="B51" s="337"/>
      <c r="C51" s="335"/>
      <c r="D51" s="333" t="s">
        <v>464</v>
      </c>
      <c r="E51" s="20" t="s">
        <v>443</v>
      </c>
      <c r="F51" s="20" t="s">
        <v>444</v>
      </c>
      <c r="G51" s="91">
        <v>4</v>
      </c>
      <c r="H51" s="91">
        <v>1</v>
      </c>
      <c r="I51" s="91">
        <v>1</v>
      </c>
      <c r="J51" s="91">
        <v>1</v>
      </c>
      <c r="K51" s="91">
        <v>1</v>
      </c>
      <c r="L51" s="92">
        <v>0</v>
      </c>
      <c r="M51" s="21">
        <v>0</v>
      </c>
      <c r="N51" s="21"/>
      <c r="O51" s="22"/>
      <c r="P51" s="177">
        <f t="shared" si="2"/>
        <v>0</v>
      </c>
      <c r="Q51" s="13">
        <f t="shared" si="2"/>
        <v>0</v>
      </c>
      <c r="R51" s="177">
        <f t="shared" si="1"/>
        <v>0</v>
      </c>
      <c r="U51" s="15"/>
    </row>
    <row r="52" spans="1:21" ht="53.25" customHeight="1" thickBot="1" x14ac:dyDescent="0.25">
      <c r="B52" s="337"/>
      <c r="C52" s="335"/>
      <c r="D52" s="331"/>
      <c r="E52" s="20" t="s">
        <v>445</v>
      </c>
      <c r="F52" s="20" t="s">
        <v>446</v>
      </c>
      <c r="G52" s="91">
        <v>6</v>
      </c>
      <c r="H52" s="91">
        <v>2</v>
      </c>
      <c r="I52" s="91">
        <v>1</v>
      </c>
      <c r="J52" s="91">
        <v>1</v>
      </c>
      <c r="K52" s="91">
        <v>2</v>
      </c>
      <c r="L52" s="92">
        <v>1</v>
      </c>
      <c r="M52" s="21">
        <v>0</v>
      </c>
      <c r="N52" s="25"/>
      <c r="O52" s="26"/>
      <c r="P52" s="177">
        <f t="shared" si="2"/>
        <v>0.5</v>
      </c>
      <c r="Q52" s="13">
        <f t="shared" si="2"/>
        <v>0</v>
      </c>
      <c r="R52" s="177">
        <f t="shared" si="1"/>
        <v>0.16666666666666666</v>
      </c>
      <c r="U52" s="15"/>
    </row>
    <row r="53" spans="1:21" ht="49.5" customHeight="1" thickBot="1" x14ac:dyDescent="0.25">
      <c r="B53" s="337"/>
      <c r="C53" s="335"/>
      <c r="D53" s="332"/>
      <c r="E53" s="20" t="s">
        <v>447</v>
      </c>
      <c r="F53" s="20" t="s">
        <v>448</v>
      </c>
      <c r="G53" s="91">
        <v>4</v>
      </c>
      <c r="H53" s="91">
        <v>1</v>
      </c>
      <c r="I53" s="91">
        <v>1</v>
      </c>
      <c r="J53" s="91">
        <v>1</v>
      </c>
      <c r="K53" s="91">
        <v>1</v>
      </c>
      <c r="L53" s="92">
        <v>1</v>
      </c>
      <c r="M53" s="21">
        <v>0</v>
      </c>
      <c r="N53" s="21"/>
      <c r="O53" s="22"/>
      <c r="P53" s="177">
        <f t="shared" si="2"/>
        <v>1</v>
      </c>
      <c r="Q53" s="13">
        <f t="shared" si="2"/>
        <v>0</v>
      </c>
      <c r="R53" s="177">
        <f t="shared" si="1"/>
        <v>0.25</v>
      </c>
      <c r="U53" s="15"/>
    </row>
    <row r="54" spans="1:21" ht="86.25" customHeight="1" thickBot="1" x14ac:dyDescent="0.25">
      <c r="B54" s="337"/>
      <c r="C54" s="335"/>
      <c r="D54" s="333" t="s">
        <v>465</v>
      </c>
      <c r="E54" s="20" t="s">
        <v>449</v>
      </c>
      <c r="F54" s="20" t="s">
        <v>450</v>
      </c>
      <c r="G54" s="91">
        <v>1</v>
      </c>
      <c r="H54" s="91">
        <v>0</v>
      </c>
      <c r="I54" s="91">
        <v>1</v>
      </c>
      <c r="J54" s="91">
        <v>0</v>
      </c>
      <c r="K54" s="91">
        <v>0</v>
      </c>
      <c r="L54" s="92">
        <v>0</v>
      </c>
      <c r="M54" s="21">
        <v>1</v>
      </c>
      <c r="N54" s="25"/>
      <c r="O54" s="26"/>
      <c r="P54" s="177" t="str">
        <f t="shared" si="2"/>
        <v>-</v>
      </c>
      <c r="Q54" s="13">
        <f t="shared" si="2"/>
        <v>1</v>
      </c>
      <c r="R54" s="177">
        <f t="shared" si="1"/>
        <v>1</v>
      </c>
      <c r="U54" s="15"/>
    </row>
    <row r="55" spans="1:21" ht="76.5" customHeight="1" thickBot="1" x14ac:dyDescent="0.25">
      <c r="B55" s="337"/>
      <c r="C55" s="335"/>
      <c r="D55" s="331"/>
      <c r="E55" s="20" t="s">
        <v>451</v>
      </c>
      <c r="F55" s="20" t="s">
        <v>246</v>
      </c>
      <c r="G55" s="91">
        <v>1</v>
      </c>
      <c r="H55" s="91">
        <v>0</v>
      </c>
      <c r="I55" s="91">
        <v>1</v>
      </c>
      <c r="J55" s="91">
        <v>0</v>
      </c>
      <c r="K55" s="91">
        <v>0</v>
      </c>
      <c r="L55" s="92">
        <v>0</v>
      </c>
      <c r="M55" s="21">
        <v>0</v>
      </c>
      <c r="N55" s="21"/>
      <c r="O55" s="30"/>
      <c r="P55" s="177" t="str">
        <f t="shared" si="2"/>
        <v>-</v>
      </c>
      <c r="Q55" s="13">
        <f t="shared" si="2"/>
        <v>0</v>
      </c>
      <c r="R55" s="177">
        <f t="shared" si="1"/>
        <v>0</v>
      </c>
      <c r="U55" s="15"/>
    </row>
    <row r="56" spans="1:21" s="31" customFormat="1" ht="60" customHeight="1" thickBot="1" x14ac:dyDescent="0.25">
      <c r="A56" s="1"/>
      <c r="B56" s="337"/>
      <c r="C56" s="335"/>
      <c r="D56" s="331"/>
      <c r="E56" s="20" t="s">
        <v>452</v>
      </c>
      <c r="F56" s="20" t="s">
        <v>453</v>
      </c>
      <c r="G56" s="91">
        <v>5000</v>
      </c>
      <c r="H56" s="91">
        <v>1250</v>
      </c>
      <c r="I56" s="91">
        <v>1250</v>
      </c>
      <c r="J56" s="91">
        <v>1250</v>
      </c>
      <c r="K56" s="91">
        <v>1250</v>
      </c>
      <c r="L56" s="92">
        <v>3037</v>
      </c>
      <c r="M56" s="21">
        <v>602</v>
      </c>
      <c r="N56" s="21"/>
      <c r="O56" s="22"/>
      <c r="P56" s="177">
        <f t="shared" si="2"/>
        <v>1</v>
      </c>
      <c r="Q56" s="13">
        <f t="shared" si="2"/>
        <v>0.48159999999999997</v>
      </c>
      <c r="R56" s="177">
        <f t="shared" si="1"/>
        <v>0.7278</v>
      </c>
      <c r="S56" s="1"/>
      <c r="U56" s="32"/>
    </row>
    <row r="57" spans="1:21" s="31" customFormat="1" ht="79.5" customHeight="1" thickBot="1" x14ac:dyDescent="0.25">
      <c r="A57" s="1"/>
      <c r="B57" s="337"/>
      <c r="C57" s="336"/>
      <c r="D57" s="332"/>
      <c r="E57" s="52" t="s">
        <v>454</v>
      </c>
      <c r="F57" s="52" t="s">
        <v>246</v>
      </c>
      <c r="G57" s="97">
        <v>1</v>
      </c>
      <c r="H57" s="97">
        <v>0</v>
      </c>
      <c r="I57" s="97">
        <v>1</v>
      </c>
      <c r="J57" s="97">
        <v>1</v>
      </c>
      <c r="K57" s="97">
        <v>1</v>
      </c>
      <c r="L57" s="98">
        <v>0</v>
      </c>
      <c r="M57" s="53">
        <v>0</v>
      </c>
      <c r="N57" s="53"/>
      <c r="O57" s="54"/>
      <c r="P57" s="177" t="str">
        <f t="shared" si="2"/>
        <v>-</v>
      </c>
      <c r="Q57" s="13">
        <f t="shared" si="2"/>
        <v>0</v>
      </c>
      <c r="R57" s="177">
        <f t="shared" ref="R57:R60" si="3">IF(((L57+M57+N57+O57)/(G57))&lt;=1,((L57+M57+N57+O57)/(G57)),1)</f>
        <v>0</v>
      </c>
      <c r="S57" s="1"/>
      <c r="U57" s="32"/>
    </row>
    <row r="58" spans="1:21" s="31" customFormat="1" ht="60.75" customHeight="1" thickBot="1" x14ac:dyDescent="0.25">
      <c r="A58" s="1"/>
      <c r="B58" s="341" t="s">
        <v>1341</v>
      </c>
      <c r="C58" s="338" t="s">
        <v>1339</v>
      </c>
      <c r="D58" s="333" t="s">
        <v>466</v>
      </c>
      <c r="E58" s="52" t="s">
        <v>455</v>
      </c>
      <c r="F58" s="52" t="s">
        <v>456</v>
      </c>
      <c r="G58" s="97">
        <v>1</v>
      </c>
      <c r="H58" s="97"/>
      <c r="I58" s="97"/>
      <c r="J58" s="97"/>
      <c r="K58" s="97"/>
      <c r="L58" s="98"/>
      <c r="M58" s="53">
        <v>0</v>
      </c>
      <c r="N58" s="53"/>
      <c r="O58" s="54"/>
      <c r="P58" s="13" t="str">
        <f t="shared" si="2"/>
        <v>-</v>
      </c>
      <c r="Q58" s="13" t="str">
        <f t="shared" si="2"/>
        <v>-</v>
      </c>
      <c r="R58" s="14">
        <f t="shared" si="3"/>
        <v>0</v>
      </c>
      <c r="S58" s="1"/>
      <c r="U58" s="32"/>
    </row>
    <row r="59" spans="1:21" s="31" customFormat="1" ht="42.75" customHeight="1" thickBot="1" x14ac:dyDescent="0.25">
      <c r="A59" s="1"/>
      <c r="B59" s="341"/>
      <c r="C59" s="339"/>
      <c r="D59" s="331"/>
      <c r="E59" s="52" t="s">
        <v>457</v>
      </c>
      <c r="F59" s="52" t="s">
        <v>458</v>
      </c>
      <c r="G59" s="97">
        <v>4</v>
      </c>
      <c r="H59" s="97"/>
      <c r="I59" s="97"/>
      <c r="J59" s="97"/>
      <c r="K59" s="97"/>
      <c r="L59" s="98"/>
      <c r="M59" s="53">
        <v>0</v>
      </c>
      <c r="N59" s="53"/>
      <c r="O59" s="54"/>
      <c r="P59" s="13" t="str">
        <f t="shared" si="2"/>
        <v>-</v>
      </c>
      <c r="Q59" s="13" t="str">
        <f t="shared" si="2"/>
        <v>-</v>
      </c>
      <c r="R59" s="14">
        <f t="shared" si="3"/>
        <v>0</v>
      </c>
      <c r="S59" s="1"/>
      <c r="U59" s="32"/>
    </row>
    <row r="60" spans="1:21" s="31" customFormat="1" ht="80.25" customHeight="1" thickBot="1" x14ac:dyDescent="0.25">
      <c r="A60" s="1"/>
      <c r="B60" s="341"/>
      <c r="C60" s="340"/>
      <c r="D60" s="331"/>
      <c r="E60" s="52" t="s">
        <v>459</v>
      </c>
      <c r="F60" s="52" t="s">
        <v>460</v>
      </c>
      <c r="G60" s="91">
        <v>21</v>
      </c>
      <c r="H60" s="91">
        <v>21</v>
      </c>
      <c r="I60" s="91">
        <v>21</v>
      </c>
      <c r="J60" s="91">
        <v>21</v>
      </c>
      <c r="K60" s="91">
        <v>21</v>
      </c>
      <c r="L60" s="92">
        <v>21</v>
      </c>
      <c r="M60" s="53">
        <v>21</v>
      </c>
      <c r="N60" s="53"/>
      <c r="O60" s="54"/>
      <c r="P60" s="13">
        <f t="shared" si="2"/>
        <v>1</v>
      </c>
      <c r="Q60" s="13">
        <f t="shared" si="2"/>
        <v>1</v>
      </c>
      <c r="R60" s="14">
        <f t="shared" si="3"/>
        <v>1</v>
      </c>
      <c r="S60" s="1"/>
      <c r="U60" s="32"/>
    </row>
    <row r="61" spans="1:21" ht="69" customHeight="1" thickBot="1" x14ac:dyDescent="0.25">
      <c r="B61" s="327" t="s">
        <v>91</v>
      </c>
      <c r="C61" s="328" t="s">
        <v>92</v>
      </c>
      <c r="D61" s="329" t="s">
        <v>14</v>
      </c>
      <c r="E61" s="39" t="s">
        <v>15</v>
      </c>
      <c r="F61" s="47"/>
      <c r="G61" s="276" t="s">
        <v>16</v>
      </c>
      <c r="H61" s="38" t="s">
        <v>44</v>
      </c>
      <c r="I61" s="33" t="s">
        <v>45</v>
      </c>
      <c r="J61" s="34" t="s">
        <v>46</v>
      </c>
      <c r="K61" s="34" t="s">
        <v>40</v>
      </c>
      <c r="L61" s="259" t="s">
        <v>37</v>
      </c>
      <c r="M61" s="33" t="s">
        <v>38</v>
      </c>
      <c r="N61" s="34" t="s">
        <v>39</v>
      </c>
      <c r="O61" s="34" t="s">
        <v>40</v>
      </c>
      <c r="P61" s="35" t="s">
        <v>17</v>
      </c>
      <c r="Q61" s="35" t="s">
        <v>1361</v>
      </c>
      <c r="R61" s="36" t="s">
        <v>12</v>
      </c>
    </row>
    <row r="62" spans="1:21" ht="44.25" customHeight="1" thickBot="1" x14ac:dyDescent="0.25">
      <c r="B62" s="327"/>
      <c r="C62" s="328"/>
      <c r="D62" s="329"/>
      <c r="E62" s="39">
        <f>COUNTA(E4:E60)</f>
        <v>57</v>
      </c>
      <c r="F62" s="48"/>
      <c r="G62" s="277"/>
      <c r="H62" s="39">
        <f t="shared" ref="H62:O62" si="4">COUNTIF(H4:H60,"&gt;0")</f>
        <v>30</v>
      </c>
      <c r="I62" s="39">
        <f t="shared" si="4"/>
        <v>50</v>
      </c>
      <c r="J62" s="39">
        <f t="shared" si="4"/>
        <v>32</v>
      </c>
      <c r="K62" s="39">
        <f t="shared" si="4"/>
        <v>36</v>
      </c>
      <c r="L62" s="260">
        <f t="shared" si="4"/>
        <v>28</v>
      </c>
      <c r="M62" s="248">
        <f t="shared" si="4"/>
        <v>12</v>
      </c>
      <c r="N62" s="39">
        <f t="shared" si="4"/>
        <v>0</v>
      </c>
      <c r="O62" s="39">
        <f t="shared" si="4"/>
        <v>0</v>
      </c>
      <c r="P62" s="261">
        <f>AVERAGE(P4:P60)</f>
        <v>0.91666666666666663</v>
      </c>
      <c r="Q62" s="253">
        <f>AVERAGE(Q4:Q60)</f>
        <v>0.21463200000000002</v>
      </c>
      <c r="R62" s="263">
        <f>AVERAGE(R4:R60)</f>
        <v>0.36685363408521299</v>
      </c>
    </row>
    <row r="63" spans="1:21" ht="49.5" customHeight="1" thickBot="1" x14ac:dyDescent="0.25">
      <c r="B63" s="342" t="s">
        <v>1342</v>
      </c>
      <c r="C63" s="321"/>
      <c r="D63" s="322"/>
      <c r="E63" s="320" t="s">
        <v>1344</v>
      </c>
      <c r="F63" s="322"/>
      <c r="G63" s="320"/>
      <c r="H63" s="321"/>
      <c r="I63" s="322"/>
      <c r="J63" s="182" t="s">
        <v>1273</v>
      </c>
      <c r="K63" s="183" t="s">
        <v>1274</v>
      </c>
      <c r="L63" s="183" t="s">
        <v>1275</v>
      </c>
      <c r="M63" s="183"/>
      <c r="N63" s="183"/>
      <c r="O63" s="183"/>
      <c r="P63" s="257" t="s">
        <v>1276</v>
      </c>
      <c r="Q63" s="184" t="s">
        <v>1277</v>
      </c>
    </row>
    <row r="64" spans="1:21" ht="36.75" customHeight="1" thickBot="1" x14ac:dyDescent="0.25">
      <c r="B64" s="317" t="s">
        <v>1343</v>
      </c>
      <c r="C64" s="318"/>
      <c r="D64" s="319"/>
      <c r="E64" s="317" t="s">
        <v>1345</v>
      </c>
      <c r="F64" s="319"/>
      <c r="G64" s="317"/>
      <c r="H64" s="318"/>
      <c r="I64" s="319"/>
      <c r="J64" s="191"/>
      <c r="K64" s="186"/>
      <c r="L64" s="187"/>
      <c r="M64" s="188"/>
      <c r="N64" s="188"/>
      <c r="O64" s="188"/>
      <c r="P64" s="262"/>
      <c r="Q64" s="190"/>
    </row>
    <row r="65" ht="89.25" customHeight="1" x14ac:dyDescent="0.2"/>
    <row r="66" ht="55.5" customHeight="1" x14ac:dyDescent="0.2"/>
  </sheetData>
  <sheetProtection formatCells="0" formatColumns="0" formatRows="0"/>
  <mergeCells count="21">
    <mergeCell ref="B63:D63"/>
    <mergeCell ref="E63:F63"/>
    <mergeCell ref="G63:I63"/>
    <mergeCell ref="B64:D64"/>
    <mergeCell ref="E64:F64"/>
    <mergeCell ref="G64:I64"/>
    <mergeCell ref="B1:Q1"/>
    <mergeCell ref="B61:B62"/>
    <mergeCell ref="C61:C62"/>
    <mergeCell ref="D61:D62"/>
    <mergeCell ref="G61:G62"/>
    <mergeCell ref="D4:D7"/>
    <mergeCell ref="D8:D34"/>
    <mergeCell ref="D35:D50"/>
    <mergeCell ref="D51:D53"/>
    <mergeCell ref="D54:D57"/>
    <mergeCell ref="C4:C57"/>
    <mergeCell ref="B4:B57"/>
    <mergeCell ref="C58:C60"/>
    <mergeCell ref="B58:B60"/>
    <mergeCell ref="D58:D60"/>
  </mergeCells>
  <conditionalFormatting sqref="R58:R60">
    <cfRule type="cellIs" dxfId="558" priority="142" operator="equal">
      <formula>"-"</formula>
    </cfRule>
    <cfRule type="cellIs" dxfId="557" priority="143" operator="between">
      <formula>0.9</formula>
      <formula>1</formula>
    </cfRule>
    <cfRule type="cellIs" dxfId="556" priority="144" operator="between">
      <formula>0.7</formula>
      <formula>0.899</formula>
    </cfRule>
    <cfRule type="cellIs" dxfId="555" priority="145" operator="between">
      <formula>0</formula>
      <formula>0.699</formula>
    </cfRule>
  </conditionalFormatting>
  <conditionalFormatting sqref="R58:R60">
    <cfRule type="cellIs" dxfId="554" priority="138" operator="equal">
      <formula>"-"</formula>
    </cfRule>
    <cfRule type="cellIs" dxfId="553" priority="139" operator="lessThan">
      <formula>0.699</formula>
    </cfRule>
    <cfRule type="cellIs" dxfId="552" priority="140" operator="between">
      <formula>0.7</formula>
      <formula>0.8999</formula>
    </cfRule>
    <cfRule type="cellIs" dxfId="551" priority="141" operator="between">
      <formula>0.9</formula>
      <formula>1</formula>
    </cfRule>
  </conditionalFormatting>
  <conditionalFormatting sqref="R58:R60">
    <cfRule type="cellIs" dxfId="550" priority="134" operator="equal">
      <formula>"-"</formula>
    </cfRule>
    <cfRule type="cellIs" dxfId="549" priority="135" operator="lessThan">
      <formula>0.69999</formula>
    </cfRule>
    <cfRule type="cellIs" dxfId="548" priority="136" operator="between">
      <formula>0.7</formula>
      <formula>0.8999</formula>
    </cfRule>
    <cfRule type="cellIs" dxfId="547" priority="137" operator="between">
      <formula>0.9</formula>
      <formula>1</formula>
    </cfRule>
  </conditionalFormatting>
  <conditionalFormatting sqref="R58:R60">
    <cfRule type="cellIs" dxfId="546" priority="130" operator="equal">
      <formula>"-"</formula>
    </cfRule>
    <cfRule type="cellIs" dxfId="545" priority="131" operator="between">
      <formula>0.9</formula>
      <formula>1</formula>
    </cfRule>
    <cfRule type="cellIs" dxfId="544" priority="132" operator="between">
      <formula>0.7</formula>
      <formula>0.899</formula>
    </cfRule>
    <cfRule type="cellIs" dxfId="543" priority="133" operator="lessThan">
      <formula>0.699</formula>
    </cfRule>
  </conditionalFormatting>
  <conditionalFormatting sqref="R58:R60">
    <cfRule type="cellIs" dxfId="542" priority="126" operator="equal">
      <formula>"-"</formula>
    </cfRule>
    <cfRule type="cellIs" dxfId="541" priority="127" operator="lessThan">
      <formula>0.699</formula>
    </cfRule>
    <cfRule type="cellIs" dxfId="540" priority="128" operator="between">
      <formula>0.9</formula>
      <formula>1</formula>
    </cfRule>
    <cfRule type="cellIs" dxfId="539" priority="129" operator="between">
      <formula>0.7</formula>
      <formula>"89.99%"</formula>
    </cfRule>
  </conditionalFormatting>
  <conditionalFormatting sqref="R58:R60">
    <cfRule type="cellIs" dxfId="538" priority="122" operator="equal">
      <formula>"-"</formula>
    </cfRule>
    <cfRule type="cellIs" dxfId="537" priority="123" operator="lessThan">
      <formula>0.699</formula>
    </cfRule>
    <cfRule type="cellIs" dxfId="536" priority="124" operator="between">
      <formula>0.7</formula>
      <formula>0.899</formula>
    </cfRule>
    <cfRule type="cellIs" dxfId="535" priority="125" operator="between">
      <formula>0.9</formula>
      <formula>1</formula>
    </cfRule>
  </conditionalFormatting>
  <conditionalFormatting sqref="R58:R60">
    <cfRule type="cellIs" dxfId="534" priority="118" operator="equal">
      <formula>"-"</formula>
    </cfRule>
    <cfRule type="cellIs" dxfId="533" priority="119" operator="lessThan">
      <formula>0.699</formula>
    </cfRule>
    <cfRule type="cellIs" dxfId="532" priority="120" operator="between">
      <formula>0.7</formula>
      <formula>0.9166666</formula>
    </cfRule>
    <cfRule type="cellIs" dxfId="531" priority="121" operator="between">
      <formula>0.9167</formula>
      <formula>1</formula>
    </cfRule>
  </conditionalFormatting>
  <conditionalFormatting sqref="P58:P60">
    <cfRule type="cellIs" dxfId="530" priority="58" operator="equal">
      <formula>"-"</formula>
    </cfRule>
    <cfRule type="cellIs" dxfId="529" priority="59" operator="between">
      <formula>0.9</formula>
      <formula>1</formula>
    </cfRule>
    <cfRule type="cellIs" dxfId="528" priority="60" operator="between">
      <formula>0.7</formula>
      <formula>0.899</formula>
    </cfRule>
    <cfRule type="cellIs" dxfId="527" priority="61" operator="between">
      <formula>0</formula>
      <formula>0.699</formula>
    </cfRule>
  </conditionalFormatting>
  <conditionalFormatting sqref="P58:P60">
    <cfRule type="cellIs" dxfId="526" priority="54" operator="equal">
      <formula>"-"</formula>
    </cfRule>
    <cfRule type="cellIs" dxfId="525" priority="55" operator="lessThan">
      <formula>0.699</formula>
    </cfRule>
    <cfRule type="cellIs" dxfId="524" priority="56" operator="between">
      <formula>0.7</formula>
      <formula>0.8999</formula>
    </cfRule>
    <cfRule type="cellIs" dxfId="523" priority="57" operator="between">
      <formula>0.9</formula>
      <formula>1</formula>
    </cfRule>
  </conditionalFormatting>
  <conditionalFormatting sqref="P58:P60">
    <cfRule type="cellIs" dxfId="522" priority="50" operator="equal">
      <formula>"-"</formula>
    </cfRule>
    <cfRule type="cellIs" dxfId="521" priority="51" operator="lessThan">
      <formula>0.69999</formula>
    </cfRule>
    <cfRule type="cellIs" dxfId="520" priority="52" operator="between">
      <formula>0.7</formula>
      <formula>0.8999</formula>
    </cfRule>
    <cfRule type="cellIs" dxfId="519" priority="53" operator="between">
      <formula>0.9</formula>
      <formula>1</formula>
    </cfRule>
  </conditionalFormatting>
  <conditionalFormatting sqref="P58:P60">
    <cfRule type="cellIs" dxfId="518" priority="46" operator="equal">
      <formula>"-"</formula>
    </cfRule>
    <cfRule type="cellIs" dxfId="517" priority="47" operator="between">
      <formula>0.9</formula>
      <formula>1</formula>
    </cfRule>
    <cfRule type="cellIs" dxfId="516" priority="48" operator="between">
      <formula>0.7</formula>
      <formula>0.899</formula>
    </cfRule>
    <cfRule type="cellIs" dxfId="515" priority="49" operator="lessThan">
      <formula>0.699</formula>
    </cfRule>
  </conditionalFormatting>
  <conditionalFormatting sqref="P58:P60">
    <cfRule type="cellIs" dxfId="514" priority="42" operator="equal">
      <formula>"-"</formula>
    </cfRule>
    <cfRule type="cellIs" dxfId="513" priority="43" operator="lessThan">
      <formula>0.699</formula>
    </cfRule>
    <cfRule type="cellIs" dxfId="512" priority="44" operator="between">
      <formula>0.9</formula>
      <formula>1</formula>
    </cfRule>
    <cfRule type="cellIs" dxfId="511" priority="45" operator="between">
      <formula>0.7</formula>
      <formula>"89.99%"</formula>
    </cfRule>
  </conditionalFormatting>
  <conditionalFormatting sqref="P58:P60">
    <cfRule type="cellIs" dxfId="510" priority="38" operator="equal">
      <formula>"-"</formula>
    </cfRule>
    <cfRule type="cellIs" dxfId="509" priority="39" operator="lessThan">
      <formula>0.699</formula>
    </cfRule>
    <cfRule type="cellIs" dxfId="508" priority="40" operator="between">
      <formula>0.7</formula>
      <formula>0.899</formula>
    </cfRule>
    <cfRule type="cellIs" dxfId="507" priority="41" operator="between">
      <formula>0.9</formula>
      <formula>1</formula>
    </cfRule>
  </conditionalFormatting>
  <conditionalFormatting sqref="P58:P60">
    <cfRule type="cellIs" dxfId="506" priority="34" operator="equal">
      <formula>"-"</formula>
    </cfRule>
    <cfRule type="cellIs" dxfId="505" priority="35" operator="lessThan">
      <formula>0.699</formula>
    </cfRule>
    <cfRule type="cellIs" dxfId="504" priority="36" operator="between">
      <formula>0.7</formula>
      <formula>0.9166666</formula>
    </cfRule>
    <cfRule type="cellIs" dxfId="503" priority="37" operator="between">
      <formula>0.9167</formula>
      <formula>1</formula>
    </cfRule>
  </conditionalFormatting>
  <conditionalFormatting sqref="P4:P57 R4:R57">
    <cfRule type="cellIs" dxfId="502" priority="30" operator="equal">
      <formula>"-"</formula>
    </cfRule>
    <cfRule type="cellIs" dxfId="501" priority="31" operator="lessThan">
      <formula>0.5</formula>
    </cfRule>
    <cfRule type="cellIs" dxfId="500" priority="32" operator="between">
      <formula>0.5</formula>
      <formula>0.75</formula>
    </cfRule>
    <cfRule type="cellIs" dxfId="499" priority="33" operator="between">
      <formula>0.75</formula>
      <formula>1</formula>
    </cfRule>
  </conditionalFormatting>
  <conditionalFormatting sqref="P4:P57 R4:R57">
    <cfRule type="cellIs" dxfId="498" priority="29" operator="equal">
      <formula>0</formula>
    </cfRule>
  </conditionalFormatting>
  <conditionalFormatting sqref="Q4:Q60">
    <cfRule type="cellIs" dxfId="497" priority="25" operator="equal">
      <formula>"-"</formula>
    </cfRule>
    <cfRule type="cellIs" dxfId="496" priority="26" operator="between">
      <formula>0.9</formula>
      <formula>1</formula>
    </cfRule>
    <cfRule type="cellIs" dxfId="495" priority="27" operator="between">
      <formula>0.7</formula>
      <formula>0.899</formula>
    </cfRule>
    <cfRule type="cellIs" dxfId="494" priority="28" operator="between">
      <formula>0</formula>
      <formula>0.699</formula>
    </cfRule>
  </conditionalFormatting>
  <conditionalFormatting sqref="Q4:Q60">
    <cfRule type="cellIs" dxfId="493" priority="21" operator="equal">
      <formula>"-"</formula>
    </cfRule>
    <cfRule type="cellIs" dxfId="492" priority="22" operator="lessThan">
      <formula>0.699</formula>
    </cfRule>
    <cfRule type="cellIs" dxfId="491" priority="23" operator="between">
      <formula>0.7</formula>
      <formula>0.8999</formula>
    </cfRule>
    <cfRule type="cellIs" dxfId="490" priority="24" operator="between">
      <formula>0.9</formula>
      <formula>1</formula>
    </cfRule>
  </conditionalFormatting>
  <conditionalFormatting sqref="Q4:Q60">
    <cfRule type="cellIs" dxfId="489" priority="17" operator="equal">
      <formula>"-"</formula>
    </cfRule>
    <cfRule type="cellIs" dxfId="488" priority="18" operator="lessThan">
      <formula>0.69999</formula>
    </cfRule>
    <cfRule type="cellIs" dxfId="487" priority="19" operator="between">
      <formula>0.7</formula>
      <formula>0.8999</formula>
    </cfRule>
    <cfRule type="cellIs" dxfId="486" priority="20" operator="between">
      <formula>0.9</formula>
      <formula>1</formula>
    </cfRule>
  </conditionalFormatting>
  <conditionalFormatting sqref="Q4:Q60">
    <cfRule type="cellIs" dxfId="485" priority="13" operator="equal">
      <formula>"-"</formula>
    </cfRule>
    <cfRule type="cellIs" dxfId="484" priority="14" operator="between">
      <formula>0.9</formula>
      <formula>1</formula>
    </cfRule>
    <cfRule type="cellIs" dxfId="483" priority="15" operator="between">
      <formula>0.7</formula>
      <formula>0.899</formula>
    </cfRule>
    <cfRule type="cellIs" dxfId="482" priority="16" operator="lessThan">
      <formula>0.699</formula>
    </cfRule>
  </conditionalFormatting>
  <conditionalFormatting sqref="Q4:Q60">
    <cfRule type="cellIs" dxfId="481" priority="9" operator="equal">
      <formula>"-"</formula>
    </cfRule>
    <cfRule type="cellIs" dxfId="480" priority="10" operator="lessThan">
      <formula>0.699</formula>
    </cfRule>
    <cfRule type="cellIs" dxfId="479" priority="11" operator="between">
      <formula>0.9</formula>
      <formula>1</formula>
    </cfRule>
    <cfRule type="cellIs" dxfId="478" priority="12" operator="between">
      <formula>0.7</formula>
      <formula>"89.99%"</formula>
    </cfRule>
  </conditionalFormatting>
  <conditionalFormatting sqref="Q4:Q60">
    <cfRule type="cellIs" dxfId="477" priority="5" operator="equal">
      <formula>"-"</formula>
    </cfRule>
    <cfRule type="cellIs" dxfId="476" priority="6" operator="lessThan">
      <formula>0.699</formula>
    </cfRule>
    <cfRule type="cellIs" dxfId="475" priority="7" operator="between">
      <formula>0.7</formula>
      <formula>0.899</formula>
    </cfRule>
    <cfRule type="cellIs" dxfId="474" priority="8" operator="between">
      <formula>0.9</formula>
      <formula>1</formula>
    </cfRule>
  </conditionalFormatting>
  <conditionalFormatting sqref="Q4:Q60">
    <cfRule type="cellIs" dxfId="473" priority="1" operator="equal">
      <formula>"-"</formula>
    </cfRule>
    <cfRule type="cellIs" dxfId="472" priority="2" operator="lessThan">
      <formula>0.699</formula>
    </cfRule>
    <cfRule type="cellIs" dxfId="471" priority="3" operator="between">
      <formula>0.7</formula>
      <formula>0.9166666</formula>
    </cfRule>
    <cfRule type="cellIs" dxfId="470"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36" orientation="landscape" r:id="rId1"/>
  <rowBreaks count="3" manualBreakCount="3">
    <brk id="21" max="16" man="1"/>
    <brk id="39" max="16383" man="1"/>
    <brk id="57" max="16" man="1"/>
  </rowBreaks>
  <colBreaks count="1" manualBreakCount="1">
    <brk id="17" max="6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U66"/>
  <sheetViews>
    <sheetView zoomScale="70" zoomScaleNormal="70" workbookViewId="0">
      <pane ySplit="1" topLeftCell="A59" activePane="bottomLeft" state="frozen"/>
      <selection pane="bottomLeft" activeCell="R64" sqref="R64"/>
    </sheetView>
  </sheetViews>
  <sheetFormatPr baseColWidth="10" defaultColWidth="11.42578125" defaultRowHeight="15" x14ac:dyDescent="0.2"/>
  <cols>
    <col min="1" max="1" width="2.85546875" style="1" customWidth="1"/>
    <col min="2" max="2" width="20.5703125" style="1" customWidth="1"/>
    <col min="3" max="3" width="17.42578125" style="1" customWidth="1"/>
    <col min="4" max="4" width="27.7109375" style="1" customWidth="1"/>
    <col min="5" max="5" width="54.85546875" style="1" customWidth="1"/>
    <col min="6" max="6" width="62.7109375" style="1" hidden="1" customWidth="1"/>
    <col min="7" max="11" width="20.5703125" style="1" customWidth="1"/>
    <col min="12" max="12" width="16.5703125" style="67" customWidth="1"/>
    <col min="13" max="13" width="10.85546875" style="1" customWidth="1"/>
    <col min="14" max="14" width="0.42578125" style="1" customWidth="1"/>
    <col min="15" max="15" width="0.7109375" style="1" customWidth="1"/>
    <col min="16" max="16" width="15.7109375" style="1" customWidth="1"/>
    <col min="17" max="17" width="19.85546875" style="1" customWidth="1"/>
    <col min="18" max="18" width="14.5703125" style="1" customWidth="1"/>
    <col min="19" max="19" width="11.42578125" style="1" customWidth="1"/>
    <col min="20" max="16384" width="11.42578125" style="1"/>
  </cols>
  <sheetData>
    <row r="1" spans="1:21" ht="15.75" x14ac:dyDescent="0.2">
      <c r="B1" s="278" t="s">
        <v>467</v>
      </c>
      <c r="C1" s="278"/>
      <c r="D1" s="278"/>
      <c r="E1" s="278"/>
      <c r="F1" s="278"/>
      <c r="G1" s="278"/>
      <c r="H1" s="278"/>
      <c r="I1" s="278"/>
      <c r="J1" s="278"/>
      <c r="K1" s="278"/>
      <c r="L1" s="278"/>
      <c r="M1" s="278"/>
      <c r="N1" s="278"/>
      <c r="O1" s="278"/>
      <c r="P1" s="278"/>
      <c r="Q1" s="278"/>
    </row>
    <row r="2" spans="1:21" ht="16.5" thickBot="1" x14ac:dyDescent="0.25">
      <c r="D2" s="2"/>
      <c r="E2" s="55"/>
      <c r="F2" s="55"/>
      <c r="G2" s="55"/>
      <c r="H2" s="55"/>
      <c r="I2" s="55"/>
      <c r="J2" s="55"/>
      <c r="K2" s="55"/>
      <c r="L2" s="60"/>
      <c r="M2" s="55"/>
      <c r="N2" s="55"/>
      <c r="O2" s="55"/>
      <c r="P2" s="55"/>
      <c r="Q2" s="55"/>
    </row>
    <row r="3" spans="1:21" ht="221.25"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75" customHeight="1" thickBot="1" x14ac:dyDescent="0.25">
      <c r="A4" s="2"/>
      <c r="B4" s="350" t="s">
        <v>1334</v>
      </c>
      <c r="C4" s="306" t="s">
        <v>1295</v>
      </c>
      <c r="D4" s="346" t="s">
        <v>572</v>
      </c>
      <c r="E4" s="45" t="s">
        <v>468</v>
      </c>
      <c r="F4" s="45" t="s">
        <v>469</v>
      </c>
      <c r="G4" s="10">
        <v>1</v>
      </c>
      <c r="H4" s="21">
        <v>0.25</v>
      </c>
      <c r="I4" s="21">
        <v>0.25</v>
      </c>
      <c r="J4" s="21">
        <v>0.25</v>
      </c>
      <c r="K4" s="21">
        <v>0.25</v>
      </c>
      <c r="L4" s="64">
        <v>0.25</v>
      </c>
      <c r="M4" s="10">
        <v>0</v>
      </c>
      <c r="N4" s="11"/>
      <c r="O4" s="12"/>
      <c r="P4" s="177">
        <f>IF(H4=0,"-",IF((L4/H4)&lt;=1,(L4/H4),1))</f>
        <v>1</v>
      </c>
      <c r="Q4" s="13">
        <f>IF(I4=0,"-",IF((M4/I4)&lt;=1,(M4/I4),1))</f>
        <v>0</v>
      </c>
      <c r="R4" s="177">
        <f>IF(((L4+M4+N4+O4)/(G4))&lt;=1,((L4+M4+N4+O4)/(G4)),1)</f>
        <v>0.25</v>
      </c>
      <c r="S4" s="2"/>
      <c r="U4" s="15"/>
    </row>
    <row r="5" spans="1:21" s="18" customFormat="1" ht="45.75" thickBot="1" x14ac:dyDescent="0.25">
      <c r="A5" s="2"/>
      <c r="B5" s="351"/>
      <c r="C5" s="309"/>
      <c r="D5" s="347"/>
      <c r="E5" s="20" t="s">
        <v>470</v>
      </c>
      <c r="F5" s="20" t="s">
        <v>471</v>
      </c>
      <c r="G5" s="16">
        <v>1</v>
      </c>
      <c r="H5" s="21">
        <v>0.25</v>
      </c>
      <c r="I5" s="21">
        <v>0.25</v>
      </c>
      <c r="J5" s="21">
        <v>0.25</v>
      </c>
      <c r="K5" s="21">
        <v>0.25</v>
      </c>
      <c r="L5" s="64">
        <v>0.25</v>
      </c>
      <c r="M5" s="16">
        <v>0</v>
      </c>
      <c r="N5" s="16"/>
      <c r="O5" s="17"/>
      <c r="P5" s="177">
        <f t="shared" ref="P5:Q62" si="0">IF(H5=0,"-",IF((L5/H5)&lt;=1,(L5/H5),1))</f>
        <v>1</v>
      </c>
      <c r="Q5" s="13">
        <f t="shared" si="0"/>
        <v>0</v>
      </c>
      <c r="R5" s="177">
        <f t="shared" ref="R5:R62" si="1">IF(((L5+M5+N5+O5)/(G5))&lt;=1,((L5+M5+N5+O5)/(G5)),1)</f>
        <v>0.25</v>
      </c>
      <c r="S5" s="2"/>
      <c r="U5" s="19"/>
    </row>
    <row r="6" spans="1:21" s="18" customFormat="1" ht="66" customHeight="1" thickBot="1" x14ac:dyDescent="0.25">
      <c r="A6" s="2"/>
      <c r="B6" s="351"/>
      <c r="C6" s="307"/>
      <c r="D6" s="348"/>
      <c r="E6" s="20" t="s">
        <v>472</v>
      </c>
      <c r="F6" s="20" t="s">
        <v>473</v>
      </c>
      <c r="G6" s="16">
        <v>2</v>
      </c>
      <c r="H6" s="73">
        <v>0.5</v>
      </c>
      <c r="I6" s="73">
        <v>0.5</v>
      </c>
      <c r="J6" s="73">
        <v>0.5</v>
      </c>
      <c r="K6" s="73">
        <v>0.5</v>
      </c>
      <c r="L6" s="74">
        <v>0.5</v>
      </c>
      <c r="M6" s="16">
        <v>0</v>
      </c>
      <c r="N6" s="16"/>
      <c r="O6" s="17"/>
      <c r="P6" s="177">
        <f t="shared" si="0"/>
        <v>1</v>
      </c>
      <c r="Q6" s="13">
        <f t="shared" si="0"/>
        <v>0</v>
      </c>
      <c r="R6" s="177">
        <f t="shared" si="1"/>
        <v>0.25</v>
      </c>
      <c r="S6" s="2"/>
      <c r="U6" s="19"/>
    </row>
    <row r="7" spans="1:21" s="18" customFormat="1" ht="78.75" customHeight="1" thickBot="1" x14ac:dyDescent="0.25">
      <c r="A7" s="2"/>
      <c r="B7" s="351"/>
      <c r="C7" s="306" t="s">
        <v>1335</v>
      </c>
      <c r="D7" s="349" t="s">
        <v>573</v>
      </c>
      <c r="E7" s="20" t="s">
        <v>474</v>
      </c>
      <c r="F7" s="20" t="s">
        <v>475</v>
      </c>
      <c r="G7" s="16">
        <v>1</v>
      </c>
      <c r="H7" s="21">
        <v>0.25</v>
      </c>
      <c r="I7" s="21">
        <v>0.25</v>
      </c>
      <c r="J7" s="21">
        <v>0.25</v>
      </c>
      <c r="K7" s="21">
        <v>0.25</v>
      </c>
      <c r="L7" s="64">
        <v>0.25</v>
      </c>
      <c r="M7" s="16">
        <v>0</v>
      </c>
      <c r="N7" s="16"/>
      <c r="O7" s="17"/>
      <c r="P7" s="177">
        <f t="shared" si="0"/>
        <v>1</v>
      </c>
      <c r="Q7" s="13">
        <f t="shared" si="0"/>
        <v>0</v>
      </c>
      <c r="R7" s="177">
        <f t="shared" si="1"/>
        <v>0.25</v>
      </c>
      <c r="S7" s="2"/>
      <c r="U7" s="19"/>
    </row>
    <row r="8" spans="1:21" s="18" customFormat="1" ht="45.75" thickBot="1" x14ac:dyDescent="0.25">
      <c r="A8" s="2"/>
      <c r="B8" s="351"/>
      <c r="C8" s="309"/>
      <c r="D8" s="347"/>
      <c r="E8" s="20" t="s">
        <v>476</v>
      </c>
      <c r="F8" s="20" t="s">
        <v>477</v>
      </c>
      <c r="G8" s="16">
        <v>1</v>
      </c>
      <c r="H8" s="16">
        <v>0</v>
      </c>
      <c r="I8" s="111">
        <v>0.5</v>
      </c>
      <c r="J8" s="21">
        <v>0.25</v>
      </c>
      <c r="K8" s="21">
        <v>0.25</v>
      </c>
      <c r="L8" s="68">
        <v>0</v>
      </c>
      <c r="M8" s="16">
        <v>0</v>
      </c>
      <c r="N8" s="16"/>
      <c r="O8" s="17"/>
      <c r="P8" s="177" t="str">
        <f t="shared" si="0"/>
        <v>-</v>
      </c>
      <c r="Q8" s="13">
        <f t="shared" si="0"/>
        <v>0</v>
      </c>
      <c r="R8" s="177">
        <f t="shared" si="1"/>
        <v>0</v>
      </c>
      <c r="S8" s="2"/>
      <c r="U8" s="19"/>
    </row>
    <row r="9" spans="1:21" s="18" customFormat="1" ht="60.75" thickBot="1" x14ac:dyDescent="0.25">
      <c r="A9" s="2"/>
      <c r="B9" s="351"/>
      <c r="C9" s="309"/>
      <c r="D9" s="347"/>
      <c r="E9" s="20" t="s">
        <v>478</v>
      </c>
      <c r="F9" s="20" t="s">
        <v>479</v>
      </c>
      <c r="G9" s="16">
        <v>1</v>
      </c>
      <c r="H9" s="16">
        <v>0</v>
      </c>
      <c r="I9" s="111">
        <v>0.5</v>
      </c>
      <c r="J9" s="111">
        <v>0.5</v>
      </c>
      <c r="K9" s="16">
        <v>0</v>
      </c>
      <c r="L9" s="68">
        <v>0</v>
      </c>
      <c r="M9" s="16">
        <v>0</v>
      </c>
      <c r="N9" s="16"/>
      <c r="O9" s="17"/>
      <c r="P9" s="177" t="str">
        <f t="shared" si="0"/>
        <v>-</v>
      </c>
      <c r="Q9" s="13">
        <f t="shared" si="0"/>
        <v>0</v>
      </c>
      <c r="R9" s="177">
        <f t="shared" si="1"/>
        <v>0</v>
      </c>
      <c r="S9" s="2"/>
      <c r="U9" s="19"/>
    </row>
    <row r="10" spans="1:21" s="18" customFormat="1" ht="30.75" thickBot="1" x14ac:dyDescent="0.25">
      <c r="A10" s="2"/>
      <c r="B10" s="351"/>
      <c r="C10" s="309"/>
      <c r="D10" s="347"/>
      <c r="E10" s="20" t="s">
        <v>480</v>
      </c>
      <c r="F10" s="20" t="s">
        <v>481</v>
      </c>
      <c r="G10" s="16">
        <v>1</v>
      </c>
      <c r="H10" s="21">
        <v>0.25</v>
      </c>
      <c r="I10" s="21">
        <v>0.25</v>
      </c>
      <c r="J10" s="21">
        <v>0.25</v>
      </c>
      <c r="K10" s="21">
        <v>0.25</v>
      </c>
      <c r="L10" s="64">
        <v>0.25</v>
      </c>
      <c r="M10" s="73">
        <v>0.05</v>
      </c>
      <c r="N10" s="16"/>
      <c r="O10" s="17"/>
      <c r="P10" s="177">
        <f t="shared" si="0"/>
        <v>1</v>
      </c>
      <c r="Q10" s="13">
        <f t="shared" si="0"/>
        <v>0.2</v>
      </c>
      <c r="R10" s="177">
        <f t="shared" si="1"/>
        <v>0.3</v>
      </c>
      <c r="S10" s="2"/>
      <c r="U10" s="19"/>
    </row>
    <row r="11" spans="1:21" s="18" customFormat="1" ht="45.75" thickBot="1" x14ac:dyDescent="0.25">
      <c r="A11" s="2"/>
      <c r="B11" s="351"/>
      <c r="C11" s="309"/>
      <c r="D11" s="347"/>
      <c r="E11" s="20" t="s">
        <v>482</v>
      </c>
      <c r="F11" s="20" t="s">
        <v>483</v>
      </c>
      <c r="G11" s="21">
        <v>1</v>
      </c>
      <c r="H11" s="21">
        <v>0.25</v>
      </c>
      <c r="I11" s="21">
        <v>0.25</v>
      </c>
      <c r="J11" s="21">
        <v>0.25</v>
      </c>
      <c r="K11" s="21">
        <v>0.25</v>
      </c>
      <c r="L11" s="64">
        <v>0.25</v>
      </c>
      <c r="M11" s="21">
        <v>0</v>
      </c>
      <c r="N11" s="21"/>
      <c r="O11" s="22"/>
      <c r="P11" s="177">
        <f t="shared" si="0"/>
        <v>1</v>
      </c>
      <c r="Q11" s="13">
        <f t="shared" si="0"/>
        <v>0</v>
      </c>
      <c r="R11" s="177">
        <f t="shared" si="1"/>
        <v>0.25</v>
      </c>
      <c r="S11" s="2"/>
      <c r="U11" s="19"/>
    </row>
    <row r="12" spans="1:21" ht="45.75" thickBot="1" x14ac:dyDescent="0.25">
      <c r="A12" s="2"/>
      <c r="B12" s="351"/>
      <c r="C12" s="309"/>
      <c r="D12" s="347"/>
      <c r="E12" s="20" t="s">
        <v>484</v>
      </c>
      <c r="F12" s="20" t="s">
        <v>485</v>
      </c>
      <c r="G12" s="16">
        <v>2</v>
      </c>
      <c r="H12" s="16">
        <v>0</v>
      </c>
      <c r="I12" s="16">
        <v>1</v>
      </c>
      <c r="J12" s="111">
        <v>0.5</v>
      </c>
      <c r="K12" s="111">
        <v>0.5</v>
      </c>
      <c r="L12" s="68">
        <v>0</v>
      </c>
      <c r="M12" s="16">
        <v>0</v>
      </c>
      <c r="N12" s="16"/>
      <c r="O12" s="23"/>
      <c r="P12" s="177" t="str">
        <f t="shared" si="0"/>
        <v>-</v>
      </c>
      <c r="Q12" s="13">
        <f t="shared" si="0"/>
        <v>0</v>
      </c>
      <c r="R12" s="177">
        <f t="shared" si="1"/>
        <v>0</v>
      </c>
      <c r="S12" s="2"/>
      <c r="U12" s="15"/>
    </row>
    <row r="13" spans="1:21" ht="45.75" thickBot="1" x14ac:dyDescent="0.25">
      <c r="B13" s="351"/>
      <c r="C13" s="309"/>
      <c r="D13" s="348"/>
      <c r="E13" s="20" t="s">
        <v>486</v>
      </c>
      <c r="F13" s="20" t="s">
        <v>487</v>
      </c>
      <c r="G13" s="21">
        <v>1</v>
      </c>
      <c r="H13" s="21">
        <v>0.25</v>
      </c>
      <c r="I13" s="21">
        <v>0.25</v>
      </c>
      <c r="J13" s="21">
        <v>0.25</v>
      </c>
      <c r="K13" s="21">
        <v>0.25</v>
      </c>
      <c r="L13" s="64">
        <v>0.25</v>
      </c>
      <c r="M13" s="21">
        <v>0.2</v>
      </c>
      <c r="N13" s="21"/>
      <c r="O13" s="22"/>
      <c r="P13" s="177">
        <f t="shared" si="0"/>
        <v>1</v>
      </c>
      <c r="Q13" s="13">
        <f t="shared" si="0"/>
        <v>0.8</v>
      </c>
      <c r="R13" s="177">
        <f t="shared" si="1"/>
        <v>0.45</v>
      </c>
      <c r="S13" s="2"/>
      <c r="U13" s="15"/>
    </row>
    <row r="14" spans="1:21" ht="45.75" thickBot="1" x14ac:dyDescent="0.25">
      <c r="B14" s="351"/>
      <c r="C14" s="309"/>
      <c r="D14" s="349" t="s">
        <v>574</v>
      </c>
      <c r="E14" s="20" t="s">
        <v>488</v>
      </c>
      <c r="F14" s="20" t="s">
        <v>489</v>
      </c>
      <c r="G14" s="21">
        <v>48</v>
      </c>
      <c r="H14" s="21">
        <v>12</v>
      </c>
      <c r="I14" s="21">
        <v>12</v>
      </c>
      <c r="J14" s="21">
        <v>12</v>
      </c>
      <c r="K14" s="21">
        <v>12</v>
      </c>
      <c r="L14" s="64">
        <v>0</v>
      </c>
      <c r="M14" s="21">
        <v>3.6</v>
      </c>
      <c r="N14" s="21"/>
      <c r="O14" s="22"/>
      <c r="P14" s="177">
        <f t="shared" si="0"/>
        <v>0</v>
      </c>
      <c r="Q14" s="13">
        <f t="shared" si="0"/>
        <v>0.3</v>
      </c>
      <c r="R14" s="177">
        <f t="shared" si="1"/>
        <v>7.4999999999999997E-2</v>
      </c>
      <c r="U14" s="15"/>
    </row>
    <row r="15" spans="1:21" ht="75.75" thickBot="1" x14ac:dyDescent="0.25">
      <c r="B15" s="351"/>
      <c r="C15" s="309"/>
      <c r="D15" s="347"/>
      <c r="E15" s="20" t="s">
        <v>490</v>
      </c>
      <c r="F15" s="20" t="s">
        <v>491</v>
      </c>
      <c r="G15" s="21">
        <v>20</v>
      </c>
      <c r="H15" s="21">
        <v>5</v>
      </c>
      <c r="I15" s="21">
        <v>5</v>
      </c>
      <c r="J15" s="21">
        <v>5</v>
      </c>
      <c r="K15" s="21">
        <v>5</v>
      </c>
      <c r="L15" s="64">
        <v>5</v>
      </c>
      <c r="M15" s="21">
        <v>4</v>
      </c>
      <c r="N15" s="21"/>
      <c r="O15" s="22"/>
      <c r="P15" s="177">
        <f t="shared" si="0"/>
        <v>1</v>
      </c>
      <c r="Q15" s="13">
        <f t="shared" si="0"/>
        <v>0.8</v>
      </c>
      <c r="R15" s="177">
        <f t="shared" si="1"/>
        <v>0.45</v>
      </c>
      <c r="U15" s="15"/>
    </row>
    <row r="16" spans="1:21" ht="75.75" thickBot="1" x14ac:dyDescent="0.25">
      <c r="B16" s="351"/>
      <c r="C16" s="309"/>
      <c r="D16" s="347"/>
      <c r="E16" s="20" t="s">
        <v>492</v>
      </c>
      <c r="F16" s="20" t="s">
        <v>493</v>
      </c>
      <c r="G16" s="21">
        <v>4</v>
      </c>
      <c r="H16" s="21">
        <v>1</v>
      </c>
      <c r="I16" s="21">
        <v>1</v>
      </c>
      <c r="J16" s="21">
        <v>1</v>
      </c>
      <c r="K16" s="21">
        <v>1</v>
      </c>
      <c r="L16" s="64">
        <v>1</v>
      </c>
      <c r="M16" s="21">
        <v>0.5</v>
      </c>
      <c r="N16" s="21"/>
      <c r="O16" s="22"/>
      <c r="P16" s="177">
        <f t="shared" si="0"/>
        <v>1</v>
      </c>
      <c r="Q16" s="13">
        <f t="shared" si="0"/>
        <v>0.5</v>
      </c>
      <c r="R16" s="177">
        <f t="shared" si="1"/>
        <v>0.375</v>
      </c>
      <c r="U16" s="15"/>
    </row>
    <row r="17" spans="2:21" ht="45.75" thickBot="1" x14ac:dyDescent="0.25">
      <c r="B17" s="351"/>
      <c r="C17" s="309"/>
      <c r="D17" s="347"/>
      <c r="E17" s="20" t="s">
        <v>494</v>
      </c>
      <c r="F17" s="20" t="s">
        <v>495</v>
      </c>
      <c r="G17" s="21">
        <v>12</v>
      </c>
      <c r="H17" s="21">
        <v>3</v>
      </c>
      <c r="I17" s="21">
        <v>3</v>
      </c>
      <c r="J17" s="21">
        <v>3</v>
      </c>
      <c r="K17" s="21">
        <v>3</v>
      </c>
      <c r="L17" s="64">
        <v>3</v>
      </c>
      <c r="M17" s="21">
        <v>0</v>
      </c>
      <c r="N17" s="21"/>
      <c r="O17" s="22"/>
      <c r="P17" s="177">
        <f t="shared" si="0"/>
        <v>1</v>
      </c>
      <c r="Q17" s="13">
        <f t="shared" si="0"/>
        <v>0</v>
      </c>
      <c r="R17" s="177">
        <f t="shared" si="1"/>
        <v>0.25</v>
      </c>
      <c r="U17" s="15"/>
    </row>
    <row r="18" spans="2:21" ht="45.75" thickBot="1" x14ac:dyDescent="0.25">
      <c r="B18" s="351"/>
      <c r="C18" s="309"/>
      <c r="D18" s="347"/>
      <c r="E18" s="20" t="s">
        <v>496</v>
      </c>
      <c r="F18" s="20" t="s">
        <v>491</v>
      </c>
      <c r="G18" s="21">
        <v>20</v>
      </c>
      <c r="H18" s="21">
        <v>5</v>
      </c>
      <c r="I18" s="21">
        <v>5</v>
      </c>
      <c r="J18" s="21">
        <v>5</v>
      </c>
      <c r="K18" s="21">
        <v>5</v>
      </c>
      <c r="L18" s="64">
        <v>4</v>
      </c>
      <c r="M18" s="21">
        <v>4</v>
      </c>
      <c r="N18" s="21"/>
      <c r="O18" s="22"/>
      <c r="P18" s="177">
        <f t="shared" si="0"/>
        <v>0.8</v>
      </c>
      <c r="Q18" s="13">
        <f t="shared" si="0"/>
        <v>0.8</v>
      </c>
      <c r="R18" s="177">
        <f t="shared" si="1"/>
        <v>0.4</v>
      </c>
      <c r="U18" s="15"/>
    </row>
    <row r="19" spans="2:21" ht="30.75" thickBot="1" x14ac:dyDescent="0.25">
      <c r="B19" s="351"/>
      <c r="C19" s="309"/>
      <c r="D19" s="347"/>
      <c r="E19" s="20" t="s">
        <v>497</v>
      </c>
      <c r="F19" s="20" t="s">
        <v>498</v>
      </c>
      <c r="G19" s="27">
        <v>1</v>
      </c>
      <c r="H19" s="27">
        <v>0</v>
      </c>
      <c r="I19" s="131">
        <v>0.5</v>
      </c>
      <c r="J19" s="131">
        <v>0.25</v>
      </c>
      <c r="K19" s="131">
        <v>0.25</v>
      </c>
      <c r="L19" s="139">
        <v>0</v>
      </c>
      <c r="M19" s="21">
        <v>0</v>
      </c>
      <c r="N19" s="25"/>
      <c r="O19" s="26"/>
      <c r="P19" s="177" t="str">
        <f t="shared" si="0"/>
        <v>-</v>
      </c>
      <c r="Q19" s="13">
        <f t="shared" si="0"/>
        <v>0</v>
      </c>
      <c r="R19" s="177">
        <f t="shared" si="1"/>
        <v>0</v>
      </c>
      <c r="U19" s="15"/>
    </row>
    <row r="20" spans="2:21" ht="45.75" thickBot="1" x14ac:dyDescent="0.25">
      <c r="B20" s="351"/>
      <c r="C20" s="309"/>
      <c r="D20" s="347"/>
      <c r="E20" s="20" t="s">
        <v>499</v>
      </c>
      <c r="F20" s="20" t="s">
        <v>477</v>
      </c>
      <c r="G20" s="21">
        <v>1</v>
      </c>
      <c r="H20" s="131">
        <v>0.25</v>
      </c>
      <c r="I20" s="131">
        <v>0.25</v>
      </c>
      <c r="J20" s="131">
        <v>0.25</v>
      </c>
      <c r="K20" s="131">
        <v>0.25</v>
      </c>
      <c r="L20" s="140">
        <v>0.25</v>
      </c>
      <c r="M20" s="21">
        <v>0</v>
      </c>
      <c r="N20" s="21"/>
      <c r="O20" s="22"/>
      <c r="P20" s="177">
        <f t="shared" si="0"/>
        <v>1</v>
      </c>
      <c r="Q20" s="13">
        <f t="shared" si="0"/>
        <v>0</v>
      </c>
      <c r="R20" s="177">
        <f t="shared" si="1"/>
        <v>0.25</v>
      </c>
      <c r="U20" s="15"/>
    </row>
    <row r="21" spans="2:21" ht="45.75" thickBot="1" x14ac:dyDescent="0.25">
      <c r="B21" s="351"/>
      <c r="C21" s="309"/>
      <c r="D21" s="347"/>
      <c r="E21" s="20" t="s">
        <v>500</v>
      </c>
      <c r="F21" s="20" t="s">
        <v>170</v>
      </c>
      <c r="G21" s="21">
        <v>1</v>
      </c>
      <c r="H21" s="131">
        <v>0.25</v>
      </c>
      <c r="I21" s="131">
        <v>0.25</v>
      </c>
      <c r="J21" s="131">
        <v>0.25</v>
      </c>
      <c r="K21" s="131">
        <v>0.25</v>
      </c>
      <c r="L21" s="140">
        <v>0.25</v>
      </c>
      <c r="M21" s="21">
        <v>0</v>
      </c>
      <c r="N21" s="21"/>
      <c r="O21" s="22"/>
      <c r="P21" s="177">
        <f t="shared" si="0"/>
        <v>1</v>
      </c>
      <c r="Q21" s="13">
        <f t="shared" si="0"/>
        <v>0</v>
      </c>
      <c r="R21" s="177">
        <f t="shared" si="1"/>
        <v>0.25</v>
      </c>
      <c r="U21" s="15"/>
    </row>
    <row r="22" spans="2:21" ht="30.75" thickBot="1" x14ac:dyDescent="0.25">
      <c r="B22" s="351"/>
      <c r="C22" s="309"/>
      <c r="D22" s="348"/>
      <c r="E22" s="20" t="s">
        <v>501</v>
      </c>
      <c r="F22" s="20" t="s">
        <v>502</v>
      </c>
      <c r="G22" s="21">
        <v>1</v>
      </c>
      <c r="H22" s="21">
        <v>0</v>
      </c>
      <c r="I22" s="21">
        <v>0</v>
      </c>
      <c r="J22" s="21">
        <v>1</v>
      </c>
      <c r="K22" s="21">
        <v>0</v>
      </c>
      <c r="L22" s="64">
        <v>0</v>
      </c>
      <c r="M22" s="21">
        <v>0</v>
      </c>
      <c r="N22" s="21"/>
      <c r="O22" s="22"/>
      <c r="P22" s="177" t="str">
        <f t="shared" si="0"/>
        <v>-</v>
      </c>
      <c r="Q22" s="13" t="str">
        <f t="shared" si="0"/>
        <v>-</v>
      </c>
      <c r="R22" s="177">
        <f t="shared" si="1"/>
        <v>0</v>
      </c>
      <c r="U22" s="15"/>
    </row>
    <row r="23" spans="2:21" ht="45.75" thickBot="1" x14ac:dyDescent="0.25">
      <c r="B23" s="351"/>
      <c r="C23" s="309"/>
      <c r="D23" s="208" t="s">
        <v>575</v>
      </c>
      <c r="E23" s="20" t="s">
        <v>503</v>
      </c>
      <c r="F23" s="20" t="s">
        <v>170</v>
      </c>
      <c r="G23" s="21">
        <v>1</v>
      </c>
      <c r="H23" s="131">
        <v>0.25</v>
      </c>
      <c r="I23" s="131">
        <v>0.25</v>
      </c>
      <c r="J23" s="131">
        <v>0.25</v>
      </c>
      <c r="K23" s="131">
        <v>0.25</v>
      </c>
      <c r="L23" s="140">
        <v>0.25</v>
      </c>
      <c r="M23" s="21">
        <v>0.1</v>
      </c>
      <c r="N23" s="21"/>
      <c r="O23" s="22"/>
      <c r="P23" s="177">
        <f t="shared" si="0"/>
        <v>1</v>
      </c>
      <c r="Q23" s="13">
        <f t="shared" si="0"/>
        <v>0.4</v>
      </c>
      <c r="R23" s="177">
        <f t="shared" si="1"/>
        <v>0.35</v>
      </c>
      <c r="U23" s="15"/>
    </row>
    <row r="24" spans="2:21" ht="45.75" thickBot="1" x14ac:dyDescent="0.25">
      <c r="B24" s="351"/>
      <c r="C24" s="309"/>
      <c r="D24" s="349" t="s">
        <v>576</v>
      </c>
      <c r="E24" s="20" t="s">
        <v>504</v>
      </c>
      <c r="F24" s="20" t="s">
        <v>505</v>
      </c>
      <c r="G24" s="21">
        <v>8</v>
      </c>
      <c r="H24" s="21">
        <v>2</v>
      </c>
      <c r="I24" s="21">
        <v>2</v>
      </c>
      <c r="J24" s="21">
        <v>2</v>
      </c>
      <c r="K24" s="21">
        <v>2</v>
      </c>
      <c r="L24" s="64">
        <v>2</v>
      </c>
      <c r="M24" s="21">
        <v>0</v>
      </c>
      <c r="N24" s="21"/>
      <c r="O24" s="22"/>
      <c r="P24" s="177">
        <f t="shared" si="0"/>
        <v>1</v>
      </c>
      <c r="Q24" s="13">
        <f t="shared" si="0"/>
        <v>0</v>
      </c>
      <c r="R24" s="177">
        <f t="shared" si="1"/>
        <v>0.25</v>
      </c>
      <c r="U24" s="15"/>
    </row>
    <row r="25" spans="2:21" ht="60.75" thickBot="1" x14ac:dyDescent="0.25">
      <c r="B25" s="351"/>
      <c r="C25" s="309"/>
      <c r="D25" s="347"/>
      <c r="E25" s="20" t="s">
        <v>506</v>
      </c>
      <c r="F25" s="20" t="s">
        <v>507</v>
      </c>
      <c r="G25" s="27">
        <v>4</v>
      </c>
      <c r="H25" s="27">
        <v>1</v>
      </c>
      <c r="I25" s="27">
        <v>1</v>
      </c>
      <c r="J25" s="27">
        <v>1</v>
      </c>
      <c r="K25" s="27">
        <v>1</v>
      </c>
      <c r="L25" s="139">
        <v>1</v>
      </c>
      <c r="M25" s="27">
        <v>0</v>
      </c>
      <c r="N25" s="21"/>
      <c r="O25" s="26"/>
      <c r="P25" s="177">
        <f t="shared" si="0"/>
        <v>1</v>
      </c>
      <c r="Q25" s="13">
        <f t="shared" si="0"/>
        <v>0</v>
      </c>
      <c r="R25" s="177">
        <f t="shared" si="1"/>
        <v>0.25</v>
      </c>
      <c r="U25" s="15"/>
    </row>
    <row r="26" spans="2:21" ht="45.75" thickBot="1" x14ac:dyDescent="0.25">
      <c r="B26" s="351"/>
      <c r="C26" s="309"/>
      <c r="D26" s="347"/>
      <c r="E26" s="20" t="s">
        <v>508</v>
      </c>
      <c r="F26" s="20" t="s">
        <v>509</v>
      </c>
      <c r="G26" s="16">
        <v>1</v>
      </c>
      <c r="H26" s="16">
        <v>0</v>
      </c>
      <c r="I26" s="16">
        <v>0</v>
      </c>
      <c r="J26" s="16">
        <v>1</v>
      </c>
      <c r="K26" s="16">
        <v>0</v>
      </c>
      <c r="L26" s="68">
        <v>0</v>
      </c>
      <c r="M26" s="16">
        <v>0</v>
      </c>
      <c r="N26" s="16"/>
      <c r="O26" s="23"/>
      <c r="P26" s="177" t="str">
        <f t="shared" si="0"/>
        <v>-</v>
      </c>
      <c r="Q26" s="13" t="str">
        <f t="shared" si="0"/>
        <v>-</v>
      </c>
      <c r="R26" s="177">
        <f t="shared" si="1"/>
        <v>0</v>
      </c>
      <c r="U26" s="15"/>
    </row>
    <row r="27" spans="2:21" ht="30.75" thickBot="1" x14ac:dyDescent="0.25">
      <c r="B27" s="351"/>
      <c r="C27" s="309"/>
      <c r="D27" s="347"/>
      <c r="E27" s="20" t="s">
        <v>510</v>
      </c>
      <c r="F27" s="20" t="s">
        <v>511</v>
      </c>
      <c r="G27" s="21">
        <v>1</v>
      </c>
      <c r="H27" s="16">
        <v>0</v>
      </c>
      <c r="I27" s="16">
        <v>1</v>
      </c>
      <c r="J27" s="21">
        <v>0</v>
      </c>
      <c r="K27" s="16">
        <v>0</v>
      </c>
      <c r="L27" s="68">
        <v>0</v>
      </c>
      <c r="M27" s="21">
        <v>0</v>
      </c>
      <c r="N27" s="21"/>
      <c r="O27" s="22"/>
      <c r="P27" s="177" t="str">
        <f t="shared" si="0"/>
        <v>-</v>
      </c>
      <c r="Q27" s="13">
        <f t="shared" si="0"/>
        <v>0</v>
      </c>
      <c r="R27" s="177">
        <f t="shared" si="1"/>
        <v>0</v>
      </c>
      <c r="U27" s="15"/>
    </row>
    <row r="28" spans="2:21" ht="60.75" thickBot="1" x14ac:dyDescent="0.25">
      <c r="B28" s="351"/>
      <c r="C28" s="309"/>
      <c r="D28" s="347"/>
      <c r="E28" s="20" t="s">
        <v>512</v>
      </c>
      <c r="F28" s="20" t="s">
        <v>513</v>
      </c>
      <c r="G28" s="21">
        <v>16</v>
      </c>
      <c r="H28" s="21">
        <v>4</v>
      </c>
      <c r="I28" s="21">
        <v>4</v>
      </c>
      <c r="J28" s="21">
        <v>4</v>
      </c>
      <c r="K28" s="21">
        <v>4</v>
      </c>
      <c r="L28" s="64">
        <v>4</v>
      </c>
      <c r="M28" s="21">
        <v>0</v>
      </c>
      <c r="N28" s="21"/>
      <c r="O28" s="28"/>
      <c r="P28" s="177">
        <f t="shared" si="0"/>
        <v>1</v>
      </c>
      <c r="Q28" s="13">
        <f t="shared" si="0"/>
        <v>0</v>
      </c>
      <c r="R28" s="177">
        <f t="shared" si="1"/>
        <v>0.25</v>
      </c>
      <c r="U28" s="15"/>
    </row>
    <row r="29" spans="2:21" ht="30.75" thickBot="1" x14ac:dyDescent="0.25">
      <c r="B29" s="351"/>
      <c r="C29" s="309"/>
      <c r="D29" s="347"/>
      <c r="E29" s="20" t="s">
        <v>514</v>
      </c>
      <c r="F29" s="20" t="s">
        <v>211</v>
      </c>
      <c r="G29" s="21">
        <v>1</v>
      </c>
      <c r="H29" s="131">
        <v>0.25</v>
      </c>
      <c r="I29" s="131">
        <v>0.25</v>
      </c>
      <c r="J29" s="131">
        <v>0.25</v>
      </c>
      <c r="K29" s="131">
        <v>0.25</v>
      </c>
      <c r="L29" s="140">
        <v>0.25</v>
      </c>
      <c r="M29" s="21">
        <v>0</v>
      </c>
      <c r="N29" s="21"/>
      <c r="O29" s="22"/>
      <c r="P29" s="177">
        <f t="shared" si="0"/>
        <v>1</v>
      </c>
      <c r="Q29" s="13">
        <f t="shared" si="0"/>
        <v>0</v>
      </c>
      <c r="R29" s="177">
        <f t="shared" si="1"/>
        <v>0.25</v>
      </c>
      <c r="U29" s="15"/>
    </row>
    <row r="30" spans="2:21" ht="60.75" thickBot="1" x14ac:dyDescent="0.25">
      <c r="B30" s="351"/>
      <c r="C30" s="309"/>
      <c r="D30" s="347"/>
      <c r="E30" s="20" t="s">
        <v>515</v>
      </c>
      <c r="F30" s="20" t="s">
        <v>170</v>
      </c>
      <c r="G30" s="21">
        <v>1</v>
      </c>
      <c r="H30" s="21">
        <v>0</v>
      </c>
      <c r="I30" s="21">
        <v>0</v>
      </c>
      <c r="J30" s="21">
        <v>1</v>
      </c>
      <c r="K30" s="21">
        <v>0</v>
      </c>
      <c r="L30" s="64">
        <v>0</v>
      </c>
      <c r="M30" s="21">
        <v>0</v>
      </c>
      <c r="N30" s="21"/>
      <c r="O30" s="22"/>
      <c r="P30" s="177" t="str">
        <f t="shared" si="0"/>
        <v>-</v>
      </c>
      <c r="Q30" s="13" t="str">
        <f t="shared" si="0"/>
        <v>-</v>
      </c>
      <c r="R30" s="177">
        <f t="shared" si="1"/>
        <v>0</v>
      </c>
      <c r="U30" s="15"/>
    </row>
    <row r="31" spans="2:21" ht="30.75" thickBot="1" x14ac:dyDescent="0.25">
      <c r="B31" s="351"/>
      <c r="C31" s="309"/>
      <c r="D31" s="347"/>
      <c r="E31" s="20" t="s">
        <v>516</v>
      </c>
      <c r="F31" s="20" t="s">
        <v>517</v>
      </c>
      <c r="G31" s="21">
        <v>1</v>
      </c>
      <c r="H31" s="21">
        <v>0</v>
      </c>
      <c r="I31" s="21">
        <v>1</v>
      </c>
      <c r="J31" s="21">
        <v>0</v>
      </c>
      <c r="K31" s="21">
        <v>0</v>
      </c>
      <c r="L31" s="64">
        <v>0</v>
      </c>
      <c r="M31" s="21">
        <v>0</v>
      </c>
      <c r="N31" s="21"/>
      <c r="O31" s="22"/>
      <c r="P31" s="177" t="str">
        <f t="shared" si="0"/>
        <v>-</v>
      </c>
      <c r="Q31" s="13">
        <f t="shared" si="0"/>
        <v>0</v>
      </c>
      <c r="R31" s="177">
        <f t="shared" si="1"/>
        <v>0</v>
      </c>
      <c r="U31" s="15"/>
    </row>
    <row r="32" spans="2:21" ht="45.75" thickBot="1" x14ac:dyDescent="0.25">
      <c r="B32" s="351"/>
      <c r="C32" s="309"/>
      <c r="D32" s="348"/>
      <c r="E32" s="20" t="s">
        <v>518</v>
      </c>
      <c r="F32" s="20" t="s">
        <v>519</v>
      </c>
      <c r="G32" s="21">
        <v>1</v>
      </c>
      <c r="H32" s="21">
        <v>0</v>
      </c>
      <c r="I32" s="21">
        <v>1</v>
      </c>
      <c r="J32" s="21">
        <v>0</v>
      </c>
      <c r="K32" s="21">
        <v>0</v>
      </c>
      <c r="L32" s="64">
        <v>0</v>
      </c>
      <c r="M32" s="21">
        <v>0</v>
      </c>
      <c r="N32" s="21"/>
      <c r="O32" s="22"/>
      <c r="P32" s="177" t="str">
        <f t="shared" si="0"/>
        <v>-</v>
      </c>
      <c r="Q32" s="13">
        <f t="shared" si="0"/>
        <v>0</v>
      </c>
      <c r="R32" s="177">
        <f t="shared" si="1"/>
        <v>0</v>
      </c>
      <c r="U32" s="15"/>
    </row>
    <row r="33" spans="2:21" ht="30.75" thickBot="1" x14ac:dyDescent="0.25">
      <c r="B33" s="351"/>
      <c r="C33" s="309"/>
      <c r="D33" s="349" t="s">
        <v>577</v>
      </c>
      <c r="E33" s="46" t="s">
        <v>520</v>
      </c>
      <c r="F33" s="46" t="s">
        <v>521</v>
      </c>
      <c r="G33" s="29">
        <v>1</v>
      </c>
      <c r="H33" s="29">
        <v>1</v>
      </c>
      <c r="I33" s="29">
        <v>0</v>
      </c>
      <c r="J33" s="29">
        <v>0</v>
      </c>
      <c r="K33" s="29">
        <v>0</v>
      </c>
      <c r="L33" s="64">
        <v>1</v>
      </c>
      <c r="M33" s="21">
        <v>0</v>
      </c>
      <c r="N33" s="21"/>
      <c r="O33" s="22"/>
      <c r="P33" s="177">
        <f t="shared" si="0"/>
        <v>1</v>
      </c>
      <c r="Q33" s="13" t="str">
        <f t="shared" si="0"/>
        <v>-</v>
      </c>
      <c r="R33" s="177">
        <f t="shared" si="1"/>
        <v>1</v>
      </c>
      <c r="U33" s="15"/>
    </row>
    <row r="34" spans="2:21" ht="60.75" thickBot="1" x14ac:dyDescent="0.25">
      <c r="B34" s="351"/>
      <c r="C34" s="309"/>
      <c r="D34" s="347"/>
      <c r="E34" s="20" t="s">
        <v>522</v>
      </c>
      <c r="F34" s="20" t="s">
        <v>246</v>
      </c>
      <c r="G34" s="21">
        <v>1</v>
      </c>
      <c r="H34" s="131">
        <v>0.25</v>
      </c>
      <c r="I34" s="131">
        <v>0.25</v>
      </c>
      <c r="J34" s="131">
        <v>0.25</v>
      </c>
      <c r="K34" s="131">
        <v>0.25</v>
      </c>
      <c r="L34" s="140">
        <v>0.25</v>
      </c>
      <c r="M34" s="21">
        <v>0</v>
      </c>
      <c r="N34" s="21"/>
      <c r="O34" s="22"/>
      <c r="P34" s="177">
        <f t="shared" si="0"/>
        <v>1</v>
      </c>
      <c r="Q34" s="13">
        <f t="shared" si="0"/>
        <v>0</v>
      </c>
      <c r="R34" s="177">
        <f t="shared" si="1"/>
        <v>0.25</v>
      </c>
      <c r="U34" s="15"/>
    </row>
    <row r="35" spans="2:21" ht="120.75" thickBot="1" x14ac:dyDescent="0.25">
      <c r="B35" s="351"/>
      <c r="C35" s="309"/>
      <c r="D35" s="347"/>
      <c r="E35" s="20" t="s">
        <v>523</v>
      </c>
      <c r="F35" s="20" t="s">
        <v>524</v>
      </c>
      <c r="G35" s="21">
        <v>1</v>
      </c>
      <c r="H35" s="131">
        <v>0.25</v>
      </c>
      <c r="I35" s="131">
        <v>0.25</v>
      </c>
      <c r="J35" s="131">
        <v>0.25</v>
      </c>
      <c r="K35" s="131">
        <v>0.25</v>
      </c>
      <c r="L35" s="64">
        <v>0</v>
      </c>
      <c r="M35" s="21">
        <v>0</v>
      </c>
      <c r="N35" s="21"/>
      <c r="O35" s="22"/>
      <c r="P35" s="177">
        <f t="shared" si="0"/>
        <v>0</v>
      </c>
      <c r="Q35" s="13">
        <f t="shared" si="0"/>
        <v>0</v>
      </c>
      <c r="R35" s="177">
        <f t="shared" si="1"/>
        <v>0</v>
      </c>
      <c r="U35" s="15"/>
    </row>
    <row r="36" spans="2:21" ht="75.75" thickBot="1" x14ac:dyDescent="0.25">
      <c r="B36" s="351"/>
      <c r="C36" s="309"/>
      <c r="D36" s="347"/>
      <c r="E36" s="20" t="s">
        <v>525</v>
      </c>
      <c r="F36" s="20" t="s">
        <v>170</v>
      </c>
      <c r="G36" s="21">
        <v>1</v>
      </c>
      <c r="H36" s="131">
        <v>0.25</v>
      </c>
      <c r="I36" s="131">
        <v>0.25</v>
      </c>
      <c r="J36" s="131">
        <v>0.25</v>
      </c>
      <c r="K36" s="131">
        <v>0.25</v>
      </c>
      <c r="L36" s="64">
        <v>0</v>
      </c>
      <c r="M36" s="21">
        <v>0</v>
      </c>
      <c r="N36" s="21"/>
      <c r="O36" s="22"/>
      <c r="P36" s="177">
        <f t="shared" si="0"/>
        <v>0</v>
      </c>
      <c r="Q36" s="13">
        <f t="shared" si="0"/>
        <v>0</v>
      </c>
      <c r="R36" s="177">
        <f t="shared" si="1"/>
        <v>0</v>
      </c>
      <c r="U36" s="15"/>
    </row>
    <row r="37" spans="2:21" ht="75.75" thickBot="1" x14ac:dyDescent="0.25">
      <c r="B37" s="351"/>
      <c r="C37" s="309"/>
      <c r="D37" s="347"/>
      <c r="E37" s="20" t="s">
        <v>526</v>
      </c>
      <c r="F37" s="20" t="s">
        <v>211</v>
      </c>
      <c r="G37" s="27">
        <v>1</v>
      </c>
      <c r="H37" s="131">
        <v>0.25</v>
      </c>
      <c r="I37" s="131">
        <v>0.25</v>
      </c>
      <c r="J37" s="131">
        <v>0.25</v>
      </c>
      <c r="K37" s="131">
        <v>0.25</v>
      </c>
      <c r="L37" s="139">
        <v>0.25</v>
      </c>
      <c r="M37" s="16">
        <v>0</v>
      </c>
      <c r="N37" s="25"/>
      <c r="O37" s="26"/>
      <c r="P37" s="177">
        <f t="shared" si="0"/>
        <v>1</v>
      </c>
      <c r="Q37" s="13">
        <f t="shared" si="0"/>
        <v>0</v>
      </c>
      <c r="R37" s="177">
        <f t="shared" si="1"/>
        <v>0.25</v>
      </c>
      <c r="T37" s="1" t="s">
        <v>13</v>
      </c>
      <c r="U37" s="15"/>
    </row>
    <row r="38" spans="2:21" ht="45.75" thickBot="1" x14ac:dyDescent="0.25">
      <c r="B38" s="351"/>
      <c r="C38" s="309"/>
      <c r="D38" s="348"/>
      <c r="E38" s="20" t="s">
        <v>527</v>
      </c>
      <c r="F38" s="20" t="s">
        <v>528</v>
      </c>
      <c r="G38" s="16">
        <v>15</v>
      </c>
      <c r="H38" s="16">
        <v>2</v>
      </c>
      <c r="I38" s="16">
        <v>5</v>
      </c>
      <c r="J38" s="16">
        <v>6</v>
      </c>
      <c r="K38" s="16">
        <v>2</v>
      </c>
      <c r="L38" s="68">
        <v>2</v>
      </c>
      <c r="M38" s="16">
        <v>0</v>
      </c>
      <c r="N38" s="16"/>
      <c r="O38" s="23"/>
      <c r="P38" s="177">
        <f t="shared" si="0"/>
        <v>1</v>
      </c>
      <c r="Q38" s="13">
        <f t="shared" si="0"/>
        <v>0</v>
      </c>
      <c r="R38" s="177">
        <f t="shared" si="1"/>
        <v>0.13333333333333333</v>
      </c>
      <c r="U38" s="15"/>
    </row>
    <row r="39" spans="2:21" ht="60.75" thickBot="1" x14ac:dyDescent="0.25">
      <c r="B39" s="351"/>
      <c r="C39" s="309"/>
      <c r="D39" s="349" t="s">
        <v>578</v>
      </c>
      <c r="E39" s="20" t="s">
        <v>529</v>
      </c>
      <c r="F39" s="20" t="s">
        <v>530</v>
      </c>
      <c r="G39" s="16">
        <v>1</v>
      </c>
      <c r="H39" s="16">
        <v>1</v>
      </c>
      <c r="I39" s="16">
        <v>0</v>
      </c>
      <c r="J39" s="16">
        <v>0</v>
      </c>
      <c r="K39" s="16">
        <v>0</v>
      </c>
      <c r="L39" s="68">
        <v>1</v>
      </c>
      <c r="M39" s="16">
        <v>0</v>
      </c>
      <c r="N39" s="16"/>
      <c r="O39" s="23"/>
      <c r="P39" s="177">
        <f t="shared" si="0"/>
        <v>1</v>
      </c>
      <c r="Q39" s="13" t="str">
        <f t="shared" si="0"/>
        <v>-</v>
      </c>
      <c r="R39" s="177">
        <f t="shared" si="1"/>
        <v>1</v>
      </c>
      <c r="U39" s="15"/>
    </row>
    <row r="40" spans="2:21" ht="30.75" thickBot="1" x14ac:dyDescent="0.25">
      <c r="B40" s="351"/>
      <c r="C40" s="309"/>
      <c r="D40" s="348"/>
      <c r="E40" s="20" t="s">
        <v>531</v>
      </c>
      <c r="F40" s="20" t="s">
        <v>170</v>
      </c>
      <c r="G40" s="21">
        <v>1</v>
      </c>
      <c r="H40" s="131">
        <v>0.25</v>
      </c>
      <c r="I40" s="131">
        <v>0.25</v>
      </c>
      <c r="J40" s="131">
        <v>0.25</v>
      </c>
      <c r="K40" s="131">
        <v>0.25</v>
      </c>
      <c r="L40" s="140">
        <v>0</v>
      </c>
      <c r="M40" s="21">
        <v>0</v>
      </c>
      <c r="N40" s="21"/>
      <c r="O40" s="22"/>
      <c r="P40" s="177">
        <f t="shared" si="0"/>
        <v>0</v>
      </c>
      <c r="Q40" s="13">
        <f t="shared" si="0"/>
        <v>0</v>
      </c>
      <c r="R40" s="177">
        <f t="shared" si="1"/>
        <v>0</v>
      </c>
      <c r="U40" s="15"/>
    </row>
    <row r="41" spans="2:21" ht="45.75" thickBot="1" x14ac:dyDescent="0.25">
      <c r="B41" s="351"/>
      <c r="C41" s="309"/>
      <c r="D41" s="349" t="s">
        <v>579</v>
      </c>
      <c r="E41" s="46" t="s">
        <v>532</v>
      </c>
      <c r="F41" s="46" t="s">
        <v>533</v>
      </c>
      <c r="G41" s="21">
        <v>1</v>
      </c>
      <c r="H41" s="21">
        <v>0</v>
      </c>
      <c r="I41" s="21">
        <v>1</v>
      </c>
      <c r="J41" s="21">
        <v>0</v>
      </c>
      <c r="K41" s="21">
        <v>0</v>
      </c>
      <c r="L41" s="64">
        <v>0</v>
      </c>
      <c r="M41" s="21">
        <v>0</v>
      </c>
      <c r="N41" s="21"/>
      <c r="O41" s="22"/>
      <c r="P41" s="177" t="str">
        <f t="shared" si="0"/>
        <v>-</v>
      </c>
      <c r="Q41" s="13">
        <f t="shared" si="0"/>
        <v>0</v>
      </c>
      <c r="R41" s="177">
        <f t="shared" si="1"/>
        <v>0</v>
      </c>
      <c r="U41" s="15"/>
    </row>
    <row r="42" spans="2:21" ht="90.75" thickBot="1" x14ac:dyDescent="0.25">
      <c r="B42" s="351"/>
      <c r="C42" s="309"/>
      <c r="D42" s="347"/>
      <c r="E42" s="46" t="s">
        <v>534</v>
      </c>
      <c r="F42" s="46" t="s">
        <v>195</v>
      </c>
      <c r="G42" s="21">
        <v>4</v>
      </c>
      <c r="H42" s="21">
        <v>1</v>
      </c>
      <c r="I42" s="21">
        <v>1</v>
      </c>
      <c r="J42" s="21">
        <v>1</v>
      </c>
      <c r="K42" s="21">
        <v>1</v>
      </c>
      <c r="L42" s="64">
        <v>1</v>
      </c>
      <c r="M42" s="21">
        <v>0</v>
      </c>
      <c r="N42" s="21"/>
      <c r="O42" s="22"/>
      <c r="P42" s="177">
        <f t="shared" si="0"/>
        <v>1</v>
      </c>
      <c r="Q42" s="13">
        <f t="shared" si="0"/>
        <v>0</v>
      </c>
      <c r="R42" s="177">
        <f t="shared" si="1"/>
        <v>0.25</v>
      </c>
      <c r="U42" s="15"/>
    </row>
    <row r="43" spans="2:21" ht="60.75" thickBot="1" x14ac:dyDescent="0.25">
      <c r="B43" s="351"/>
      <c r="C43" s="309"/>
      <c r="D43" s="347"/>
      <c r="E43" s="46" t="s">
        <v>535</v>
      </c>
      <c r="F43" s="46" t="s">
        <v>536</v>
      </c>
      <c r="G43" s="21">
        <v>800</v>
      </c>
      <c r="H43" s="21">
        <v>100</v>
      </c>
      <c r="I43" s="21">
        <v>300</v>
      </c>
      <c r="J43" s="21">
        <v>300</v>
      </c>
      <c r="K43" s="21">
        <v>100</v>
      </c>
      <c r="L43" s="64">
        <v>100</v>
      </c>
      <c r="M43" s="21">
        <v>0</v>
      </c>
      <c r="N43" s="21"/>
      <c r="O43" s="22"/>
      <c r="P43" s="177">
        <f t="shared" si="0"/>
        <v>1</v>
      </c>
      <c r="Q43" s="13">
        <f t="shared" si="0"/>
        <v>0</v>
      </c>
      <c r="R43" s="177">
        <f t="shared" si="1"/>
        <v>0.125</v>
      </c>
      <c r="U43" s="15"/>
    </row>
    <row r="44" spans="2:21" ht="60.75" thickBot="1" x14ac:dyDescent="0.25">
      <c r="B44" s="351"/>
      <c r="C44" s="309"/>
      <c r="D44" s="347"/>
      <c r="E44" s="46" t="s">
        <v>537</v>
      </c>
      <c r="F44" s="46" t="s">
        <v>211</v>
      </c>
      <c r="G44" s="21">
        <v>1</v>
      </c>
      <c r="H44" s="131">
        <v>0.25</v>
      </c>
      <c r="I44" s="131">
        <v>0.25</v>
      </c>
      <c r="J44" s="131">
        <v>0.25</v>
      </c>
      <c r="K44" s="131">
        <v>0.25</v>
      </c>
      <c r="L44" s="64">
        <v>0.25</v>
      </c>
      <c r="M44" s="21">
        <v>0.05</v>
      </c>
      <c r="N44" s="21"/>
      <c r="O44" s="22"/>
      <c r="P44" s="177">
        <f t="shared" si="0"/>
        <v>1</v>
      </c>
      <c r="Q44" s="13">
        <f t="shared" si="0"/>
        <v>0.2</v>
      </c>
      <c r="R44" s="177">
        <f t="shared" si="1"/>
        <v>0.3</v>
      </c>
      <c r="U44" s="15"/>
    </row>
    <row r="45" spans="2:21" ht="30.75" thickBot="1" x14ac:dyDescent="0.25">
      <c r="B45" s="351"/>
      <c r="C45" s="309"/>
      <c r="D45" s="347"/>
      <c r="E45" s="46" t="s">
        <v>538</v>
      </c>
      <c r="F45" s="46" t="s">
        <v>539</v>
      </c>
      <c r="G45" s="21">
        <v>1</v>
      </c>
      <c r="H45" s="131">
        <v>0.25</v>
      </c>
      <c r="I45" s="131">
        <v>0.25</v>
      </c>
      <c r="J45" s="131">
        <v>0.25</v>
      </c>
      <c r="K45" s="131">
        <v>0.25</v>
      </c>
      <c r="L45" s="140">
        <v>0.25</v>
      </c>
      <c r="M45" s="21">
        <v>0</v>
      </c>
      <c r="N45" s="21"/>
      <c r="O45" s="22"/>
      <c r="P45" s="177">
        <f t="shared" si="0"/>
        <v>1</v>
      </c>
      <c r="Q45" s="13">
        <f t="shared" si="0"/>
        <v>0</v>
      </c>
      <c r="R45" s="177">
        <f t="shared" si="1"/>
        <v>0.25</v>
      </c>
      <c r="U45" s="15"/>
    </row>
    <row r="46" spans="2:21" ht="45.75" thickBot="1" x14ac:dyDescent="0.25">
      <c r="B46" s="351"/>
      <c r="C46" s="309"/>
      <c r="D46" s="347"/>
      <c r="E46" s="46" t="s">
        <v>540</v>
      </c>
      <c r="F46" s="46" t="s">
        <v>541</v>
      </c>
      <c r="G46" s="21">
        <v>1</v>
      </c>
      <c r="H46" s="131">
        <v>0.25</v>
      </c>
      <c r="I46" s="131">
        <v>0.25</v>
      </c>
      <c r="J46" s="131">
        <v>0.25</v>
      </c>
      <c r="K46" s="131">
        <v>0.25</v>
      </c>
      <c r="L46" s="140">
        <v>0</v>
      </c>
      <c r="M46" s="21">
        <v>0</v>
      </c>
      <c r="N46" s="21"/>
      <c r="O46" s="22"/>
      <c r="P46" s="177">
        <f t="shared" si="0"/>
        <v>0</v>
      </c>
      <c r="Q46" s="13">
        <f t="shared" si="0"/>
        <v>0</v>
      </c>
      <c r="R46" s="177">
        <f t="shared" si="1"/>
        <v>0</v>
      </c>
      <c r="U46" s="15"/>
    </row>
    <row r="47" spans="2:21" ht="30.75" thickBot="1" x14ac:dyDescent="0.25">
      <c r="B47" s="351"/>
      <c r="C47" s="309"/>
      <c r="D47" s="347"/>
      <c r="E47" s="46" t="s">
        <v>542</v>
      </c>
      <c r="F47" s="46" t="s">
        <v>543</v>
      </c>
      <c r="G47" s="21">
        <v>1</v>
      </c>
      <c r="H47" s="131">
        <v>0.25</v>
      </c>
      <c r="I47" s="131">
        <v>0.25</v>
      </c>
      <c r="J47" s="131">
        <v>0.25</v>
      </c>
      <c r="K47" s="131">
        <v>0.25</v>
      </c>
      <c r="L47" s="140">
        <v>0.25</v>
      </c>
      <c r="M47" s="21">
        <v>0</v>
      </c>
      <c r="N47" s="21"/>
      <c r="O47" s="22"/>
      <c r="P47" s="177">
        <f t="shared" si="0"/>
        <v>1</v>
      </c>
      <c r="Q47" s="13">
        <f t="shared" si="0"/>
        <v>0</v>
      </c>
      <c r="R47" s="177">
        <f t="shared" si="1"/>
        <v>0.25</v>
      </c>
      <c r="U47" s="15"/>
    </row>
    <row r="48" spans="2:21" ht="30.75" thickBot="1" x14ac:dyDescent="0.25">
      <c r="B48" s="351"/>
      <c r="C48" s="309"/>
      <c r="D48" s="347"/>
      <c r="E48" s="46" t="s">
        <v>544</v>
      </c>
      <c r="F48" s="46" t="s">
        <v>545</v>
      </c>
      <c r="G48" s="21">
        <v>1</v>
      </c>
      <c r="H48" s="131">
        <v>0</v>
      </c>
      <c r="I48" s="131">
        <v>0.5</v>
      </c>
      <c r="J48" s="131">
        <v>0.25</v>
      </c>
      <c r="K48" s="131">
        <v>0.25</v>
      </c>
      <c r="L48" s="64">
        <v>0</v>
      </c>
      <c r="M48" s="21">
        <v>0</v>
      </c>
      <c r="N48" s="21"/>
      <c r="O48" s="22"/>
      <c r="P48" s="177" t="str">
        <f t="shared" si="0"/>
        <v>-</v>
      </c>
      <c r="Q48" s="13">
        <f t="shared" si="0"/>
        <v>0</v>
      </c>
      <c r="R48" s="177">
        <f t="shared" si="1"/>
        <v>0</v>
      </c>
      <c r="U48" s="15"/>
    </row>
    <row r="49" spans="2:21" ht="30.75" thickBot="1" x14ac:dyDescent="0.25">
      <c r="B49" s="351"/>
      <c r="C49" s="309"/>
      <c r="D49" s="347"/>
      <c r="E49" s="46" t="s">
        <v>546</v>
      </c>
      <c r="F49" s="46" t="s">
        <v>547</v>
      </c>
      <c r="G49" s="21">
        <v>1</v>
      </c>
      <c r="H49" s="131">
        <v>0.25</v>
      </c>
      <c r="I49" s="131">
        <v>0.25</v>
      </c>
      <c r="J49" s="131">
        <v>0.25</v>
      </c>
      <c r="K49" s="131">
        <v>0.25</v>
      </c>
      <c r="L49" s="64">
        <v>0.25</v>
      </c>
      <c r="M49" s="21">
        <v>0</v>
      </c>
      <c r="N49" s="21"/>
      <c r="O49" s="22"/>
      <c r="P49" s="177">
        <f t="shared" si="0"/>
        <v>1</v>
      </c>
      <c r="Q49" s="13">
        <f t="shared" si="0"/>
        <v>0</v>
      </c>
      <c r="R49" s="177">
        <f t="shared" si="1"/>
        <v>0.25</v>
      </c>
      <c r="U49" s="15"/>
    </row>
    <row r="50" spans="2:21" ht="30.75" thickBot="1" x14ac:dyDescent="0.25">
      <c r="B50" s="351"/>
      <c r="C50" s="309"/>
      <c r="D50" s="347"/>
      <c r="E50" s="46" t="s">
        <v>548</v>
      </c>
      <c r="F50" s="46" t="s">
        <v>549</v>
      </c>
      <c r="G50" s="21">
        <v>1</v>
      </c>
      <c r="H50" s="21">
        <v>0</v>
      </c>
      <c r="I50" s="21">
        <v>1</v>
      </c>
      <c r="J50" s="21">
        <v>1</v>
      </c>
      <c r="K50" s="21">
        <v>1</v>
      </c>
      <c r="L50" s="64">
        <v>0</v>
      </c>
      <c r="M50" s="21">
        <v>0</v>
      </c>
      <c r="N50" s="21"/>
      <c r="O50" s="22"/>
      <c r="P50" s="177" t="str">
        <f t="shared" si="0"/>
        <v>-</v>
      </c>
      <c r="Q50" s="13">
        <f t="shared" si="0"/>
        <v>0</v>
      </c>
      <c r="R50" s="177">
        <f t="shared" si="1"/>
        <v>0</v>
      </c>
      <c r="U50" s="15"/>
    </row>
    <row r="51" spans="2:21" ht="60.75" thickBot="1" x14ac:dyDescent="0.25">
      <c r="B51" s="351"/>
      <c r="C51" s="309"/>
      <c r="D51" s="348"/>
      <c r="E51" s="46" t="s">
        <v>550</v>
      </c>
      <c r="F51" s="46" t="s">
        <v>551</v>
      </c>
      <c r="G51" s="21">
        <v>12</v>
      </c>
      <c r="H51" s="21">
        <v>0</v>
      </c>
      <c r="I51" s="21">
        <v>4</v>
      </c>
      <c r="J51" s="21">
        <v>4</v>
      </c>
      <c r="K51" s="21">
        <v>4</v>
      </c>
      <c r="L51" s="64">
        <v>0</v>
      </c>
      <c r="M51" s="21">
        <v>0</v>
      </c>
      <c r="N51" s="21"/>
      <c r="O51" s="22"/>
      <c r="P51" s="177" t="str">
        <f t="shared" si="0"/>
        <v>-</v>
      </c>
      <c r="Q51" s="13">
        <f t="shared" si="0"/>
        <v>0</v>
      </c>
      <c r="R51" s="177">
        <f t="shared" si="1"/>
        <v>0</v>
      </c>
      <c r="U51" s="15"/>
    </row>
    <row r="52" spans="2:21" ht="45.75" thickBot="1" x14ac:dyDescent="0.25">
      <c r="B52" s="351"/>
      <c r="C52" s="309"/>
      <c r="D52" s="349" t="s">
        <v>580</v>
      </c>
      <c r="E52" s="46" t="s">
        <v>552</v>
      </c>
      <c r="F52" s="46" t="s">
        <v>553</v>
      </c>
      <c r="G52" s="21">
        <v>1</v>
      </c>
      <c r="H52" s="21">
        <v>0</v>
      </c>
      <c r="I52" s="21">
        <v>1</v>
      </c>
      <c r="J52" s="21">
        <v>0</v>
      </c>
      <c r="K52" s="21">
        <v>0</v>
      </c>
      <c r="L52" s="64">
        <v>0</v>
      </c>
      <c r="M52" s="21">
        <v>0</v>
      </c>
      <c r="N52" s="21"/>
      <c r="O52" s="22"/>
      <c r="P52" s="177" t="str">
        <f t="shared" si="0"/>
        <v>-</v>
      </c>
      <c r="Q52" s="13">
        <f t="shared" si="0"/>
        <v>0</v>
      </c>
      <c r="R52" s="177">
        <f t="shared" si="1"/>
        <v>0</v>
      </c>
      <c r="U52" s="15"/>
    </row>
    <row r="53" spans="2:21" ht="60.75" thickBot="1" x14ac:dyDescent="0.25">
      <c r="B53" s="351"/>
      <c r="C53" s="309"/>
      <c r="D53" s="347"/>
      <c r="E53" s="46" t="s">
        <v>554</v>
      </c>
      <c r="F53" s="46" t="s">
        <v>555</v>
      </c>
      <c r="G53" s="21">
        <v>1</v>
      </c>
      <c r="H53" s="21">
        <v>0</v>
      </c>
      <c r="I53" s="21">
        <v>1</v>
      </c>
      <c r="J53" s="21">
        <v>1</v>
      </c>
      <c r="K53" s="21">
        <v>1</v>
      </c>
      <c r="L53" s="64">
        <v>0</v>
      </c>
      <c r="M53" s="21">
        <v>0</v>
      </c>
      <c r="N53" s="21"/>
      <c r="O53" s="22"/>
      <c r="P53" s="177" t="str">
        <f t="shared" si="0"/>
        <v>-</v>
      </c>
      <c r="Q53" s="13">
        <f t="shared" si="0"/>
        <v>0</v>
      </c>
      <c r="R53" s="177">
        <f t="shared" si="1"/>
        <v>0</v>
      </c>
      <c r="U53" s="15"/>
    </row>
    <row r="54" spans="2:21" ht="30.75" thickBot="1" x14ac:dyDescent="0.25">
      <c r="B54" s="351"/>
      <c r="C54" s="309"/>
      <c r="D54" s="347"/>
      <c r="E54" s="46" t="s">
        <v>556</v>
      </c>
      <c r="F54" s="46" t="s">
        <v>557</v>
      </c>
      <c r="G54" s="21">
        <v>1</v>
      </c>
      <c r="H54" s="21">
        <v>0</v>
      </c>
      <c r="I54" s="21">
        <v>1</v>
      </c>
      <c r="J54" s="21">
        <v>0</v>
      </c>
      <c r="K54" s="21">
        <v>0</v>
      </c>
      <c r="L54" s="64">
        <v>0</v>
      </c>
      <c r="M54" s="21">
        <v>0</v>
      </c>
      <c r="N54" s="21"/>
      <c r="O54" s="22"/>
      <c r="P54" s="177" t="str">
        <f t="shared" si="0"/>
        <v>-</v>
      </c>
      <c r="Q54" s="13">
        <f t="shared" si="0"/>
        <v>0</v>
      </c>
      <c r="R54" s="177">
        <f t="shared" si="1"/>
        <v>0</v>
      </c>
      <c r="U54" s="15"/>
    </row>
    <row r="55" spans="2:21" ht="30.75" thickBot="1" x14ac:dyDescent="0.25">
      <c r="B55" s="351"/>
      <c r="C55" s="309"/>
      <c r="D55" s="347"/>
      <c r="E55" s="46" t="s">
        <v>558</v>
      </c>
      <c r="F55" s="46" t="s">
        <v>559</v>
      </c>
      <c r="G55" s="21">
        <v>1</v>
      </c>
      <c r="H55" s="21">
        <v>0</v>
      </c>
      <c r="I55" s="21">
        <v>1</v>
      </c>
      <c r="J55" s="21">
        <v>0</v>
      </c>
      <c r="K55" s="21">
        <v>0</v>
      </c>
      <c r="L55" s="64">
        <v>0</v>
      </c>
      <c r="M55" s="21">
        <v>0</v>
      </c>
      <c r="N55" s="21"/>
      <c r="O55" s="22"/>
      <c r="P55" s="177" t="str">
        <f t="shared" si="0"/>
        <v>-</v>
      </c>
      <c r="Q55" s="13">
        <f t="shared" si="0"/>
        <v>0</v>
      </c>
      <c r="R55" s="177">
        <f t="shared" si="1"/>
        <v>0</v>
      </c>
      <c r="U55" s="15"/>
    </row>
    <row r="56" spans="2:21" ht="30.75" thickBot="1" x14ac:dyDescent="0.25">
      <c r="B56" s="351"/>
      <c r="C56" s="309"/>
      <c r="D56" s="347"/>
      <c r="E56" s="46" t="s">
        <v>560</v>
      </c>
      <c r="F56" s="46" t="s">
        <v>561</v>
      </c>
      <c r="G56" s="21">
        <v>1</v>
      </c>
      <c r="H56" s="21">
        <v>0</v>
      </c>
      <c r="I56" s="21">
        <v>1</v>
      </c>
      <c r="J56" s="21">
        <v>1</v>
      </c>
      <c r="K56" s="21">
        <v>1</v>
      </c>
      <c r="L56" s="64">
        <v>0</v>
      </c>
      <c r="M56" s="21">
        <v>0</v>
      </c>
      <c r="N56" s="21"/>
      <c r="O56" s="22"/>
      <c r="P56" s="177" t="str">
        <f t="shared" si="0"/>
        <v>-</v>
      </c>
      <c r="Q56" s="13">
        <f t="shared" si="0"/>
        <v>0</v>
      </c>
      <c r="R56" s="177">
        <f t="shared" si="1"/>
        <v>0</v>
      </c>
      <c r="U56" s="15"/>
    </row>
    <row r="57" spans="2:21" ht="45.75" thickBot="1" x14ac:dyDescent="0.25">
      <c r="B57" s="351"/>
      <c r="C57" s="309"/>
      <c r="D57" s="347"/>
      <c r="E57" s="46" t="s">
        <v>562</v>
      </c>
      <c r="F57" s="46" t="s">
        <v>563</v>
      </c>
      <c r="G57" s="21">
        <v>1</v>
      </c>
      <c r="H57" s="131">
        <v>0.25</v>
      </c>
      <c r="I57" s="131">
        <v>0.25</v>
      </c>
      <c r="J57" s="131">
        <v>0.25</v>
      </c>
      <c r="K57" s="131">
        <v>0.25</v>
      </c>
      <c r="L57" s="140">
        <v>0.25</v>
      </c>
      <c r="M57" s="21">
        <v>0</v>
      </c>
      <c r="N57" s="21"/>
      <c r="O57" s="22"/>
      <c r="P57" s="177">
        <f t="shared" si="0"/>
        <v>1</v>
      </c>
      <c r="Q57" s="13">
        <f t="shared" si="0"/>
        <v>0</v>
      </c>
      <c r="R57" s="177">
        <f t="shared" si="1"/>
        <v>0.25</v>
      </c>
      <c r="U57" s="15"/>
    </row>
    <row r="58" spans="2:21" ht="45.75" thickBot="1" x14ac:dyDescent="0.25">
      <c r="B58" s="351"/>
      <c r="C58" s="309"/>
      <c r="D58" s="348"/>
      <c r="E58" s="46" t="s">
        <v>564</v>
      </c>
      <c r="F58" s="46" t="s">
        <v>565</v>
      </c>
      <c r="G58" s="21">
        <v>4</v>
      </c>
      <c r="H58" s="21">
        <v>1</v>
      </c>
      <c r="I58" s="21">
        <v>1</v>
      </c>
      <c r="J58" s="21">
        <v>1</v>
      </c>
      <c r="K58" s="21">
        <v>1</v>
      </c>
      <c r="L58" s="64">
        <v>1</v>
      </c>
      <c r="M58" s="21">
        <v>0</v>
      </c>
      <c r="N58" s="21"/>
      <c r="O58" s="22"/>
      <c r="P58" s="177">
        <f t="shared" si="0"/>
        <v>1</v>
      </c>
      <c r="Q58" s="13">
        <f t="shared" si="0"/>
        <v>0</v>
      </c>
      <c r="R58" s="177">
        <f t="shared" si="1"/>
        <v>0.25</v>
      </c>
      <c r="U58" s="15"/>
    </row>
    <row r="59" spans="2:21" ht="60.75" thickBot="1" x14ac:dyDescent="0.25">
      <c r="B59" s="351"/>
      <c r="C59" s="309"/>
      <c r="D59" s="349" t="s">
        <v>581</v>
      </c>
      <c r="E59" s="46" t="s">
        <v>566</v>
      </c>
      <c r="F59" s="46" t="s">
        <v>567</v>
      </c>
      <c r="G59" s="21">
        <v>8</v>
      </c>
      <c r="H59" s="21">
        <v>2</v>
      </c>
      <c r="I59" s="21">
        <v>2</v>
      </c>
      <c r="J59" s="21">
        <v>2</v>
      </c>
      <c r="K59" s="21">
        <v>2</v>
      </c>
      <c r="L59" s="64">
        <v>2</v>
      </c>
      <c r="M59" s="21">
        <v>0</v>
      </c>
      <c r="N59" s="21"/>
      <c r="O59" s="22"/>
      <c r="P59" s="177">
        <f t="shared" si="0"/>
        <v>1</v>
      </c>
      <c r="Q59" s="13">
        <f t="shared" si="0"/>
        <v>0</v>
      </c>
      <c r="R59" s="177">
        <f t="shared" si="1"/>
        <v>0.25</v>
      </c>
      <c r="U59" s="15"/>
    </row>
    <row r="60" spans="2:21" ht="90.75" thickBot="1" x14ac:dyDescent="0.25">
      <c r="B60" s="351"/>
      <c r="C60" s="309"/>
      <c r="D60" s="347"/>
      <c r="E60" s="46" t="s">
        <v>568</v>
      </c>
      <c r="F60" s="46" t="s">
        <v>567</v>
      </c>
      <c r="G60" s="21">
        <v>8</v>
      </c>
      <c r="H60" s="21">
        <v>2</v>
      </c>
      <c r="I60" s="21">
        <v>2</v>
      </c>
      <c r="J60" s="21">
        <v>2</v>
      </c>
      <c r="K60" s="21">
        <v>2</v>
      </c>
      <c r="L60" s="64">
        <v>2</v>
      </c>
      <c r="M60" s="21">
        <v>0</v>
      </c>
      <c r="N60" s="21"/>
      <c r="O60" s="22"/>
      <c r="P60" s="177">
        <f t="shared" si="0"/>
        <v>1</v>
      </c>
      <c r="Q60" s="13">
        <f t="shared" si="0"/>
        <v>0</v>
      </c>
      <c r="R60" s="177">
        <f t="shared" si="1"/>
        <v>0.25</v>
      </c>
      <c r="U60" s="15"/>
    </row>
    <row r="61" spans="2:21" ht="75.75" thickBot="1" x14ac:dyDescent="0.25">
      <c r="B61" s="351"/>
      <c r="C61" s="309"/>
      <c r="D61" s="347"/>
      <c r="E61" s="46" t="s">
        <v>569</v>
      </c>
      <c r="F61" s="46" t="s">
        <v>563</v>
      </c>
      <c r="G61" s="21">
        <v>1</v>
      </c>
      <c r="H61" s="131">
        <v>0.25</v>
      </c>
      <c r="I61" s="131">
        <v>0.25</v>
      </c>
      <c r="J61" s="131">
        <v>0.25</v>
      </c>
      <c r="K61" s="131">
        <v>0.25</v>
      </c>
      <c r="L61" s="140">
        <v>0.25</v>
      </c>
      <c r="M61" s="21">
        <v>0</v>
      </c>
      <c r="N61" s="21"/>
      <c r="O61" s="22"/>
      <c r="P61" s="177">
        <f t="shared" si="0"/>
        <v>1</v>
      </c>
      <c r="Q61" s="13">
        <f t="shared" si="0"/>
        <v>0</v>
      </c>
      <c r="R61" s="177">
        <f t="shared" si="1"/>
        <v>0.25</v>
      </c>
      <c r="U61" s="15"/>
    </row>
    <row r="62" spans="2:21" ht="60.75" thickBot="1" x14ac:dyDescent="0.25">
      <c r="B62" s="352"/>
      <c r="C62" s="307"/>
      <c r="D62" s="348"/>
      <c r="E62" s="46" t="s">
        <v>570</v>
      </c>
      <c r="F62" s="46" t="s">
        <v>571</v>
      </c>
      <c r="G62" s="21">
        <v>1</v>
      </c>
      <c r="H62" s="131">
        <v>0.25</v>
      </c>
      <c r="I62" s="131">
        <v>0.25</v>
      </c>
      <c r="J62" s="131">
        <v>0.25</v>
      </c>
      <c r="K62" s="131">
        <v>0.25</v>
      </c>
      <c r="L62" s="64">
        <v>0</v>
      </c>
      <c r="M62" s="21">
        <v>0</v>
      </c>
      <c r="N62" s="21"/>
      <c r="O62" s="22"/>
      <c r="P62" s="177">
        <f t="shared" si="0"/>
        <v>0</v>
      </c>
      <c r="Q62" s="13">
        <f t="shared" si="0"/>
        <v>0</v>
      </c>
      <c r="R62" s="177">
        <f t="shared" si="1"/>
        <v>0</v>
      </c>
      <c r="U62" s="15"/>
    </row>
    <row r="63" spans="2:21" ht="50.25" customHeight="1" thickBot="1" x14ac:dyDescent="0.25">
      <c r="B63" s="272" t="s">
        <v>91</v>
      </c>
      <c r="C63" s="272" t="s">
        <v>92</v>
      </c>
      <c r="D63" s="274" t="s">
        <v>582</v>
      </c>
      <c r="E63" s="33" t="s">
        <v>15</v>
      </c>
      <c r="F63" s="47"/>
      <c r="G63" s="276" t="s">
        <v>16</v>
      </c>
      <c r="H63" s="56" t="s">
        <v>44</v>
      </c>
      <c r="I63" s="33" t="s">
        <v>45</v>
      </c>
      <c r="J63" s="34" t="s">
        <v>46</v>
      </c>
      <c r="K63" s="34" t="s">
        <v>40</v>
      </c>
      <c r="L63" s="65" t="s">
        <v>37</v>
      </c>
      <c r="M63" s="33" t="s">
        <v>38</v>
      </c>
      <c r="N63" s="34" t="s">
        <v>39</v>
      </c>
      <c r="O63" s="34" t="s">
        <v>40</v>
      </c>
      <c r="P63" s="35" t="s">
        <v>17</v>
      </c>
      <c r="Q63" s="35" t="s">
        <v>1361</v>
      </c>
      <c r="R63" s="36" t="s">
        <v>12</v>
      </c>
    </row>
    <row r="64" spans="2:21" ht="16.5" thickBot="1" x14ac:dyDescent="0.25">
      <c r="B64" s="273"/>
      <c r="C64" s="273"/>
      <c r="D64" s="275"/>
      <c r="E64" s="37">
        <f>COUNTA(E4:E62)</f>
        <v>59</v>
      </c>
      <c r="F64" s="48"/>
      <c r="G64" s="277"/>
      <c r="H64" s="39">
        <f t="shared" ref="H64:O64" si="2">COUNTIF(H4:H62,"&gt;0")</f>
        <v>40</v>
      </c>
      <c r="I64" s="39">
        <f t="shared" si="2"/>
        <v>54</v>
      </c>
      <c r="J64" s="39">
        <f t="shared" si="2"/>
        <v>50</v>
      </c>
      <c r="K64" s="39">
        <f t="shared" si="2"/>
        <v>46</v>
      </c>
      <c r="L64" s="66">
        <f t="shared" si="2"/>
        <v>34</v>
      </c>
      <c r="M64" s="248">
        <f t="shared" si="2"/>
        <v>8</v>
      </c>
      <c r="N64" s="39">
        <f t="shared" si="2"/>
        <v>0</v>
      </c>
      <c r="O64" s="39">
        <f t="shared" si="2"/>
        <v>0</v>
      </c>
      <c r="P64" s="40">
        <f>AVERAGE(P4:P62)</f>
        <v>0.84499999999999997</v>
      </c>
      <c r="Q64" s="40">
        <f>AVERAGE(Q4:Q62)</f>
        <v>7.407407407407407E-2</v>
      </c>
      <c r="R64" s="40">
        <f>AVERAGE(R4:R62)</f>
        <v>0.18149717514124297</v>
      </c>
    </row>
    <row r="65" spans="2:17" ht="37.5" customHeight="1" thickBot="1" x14ac:dyDescent="0.25">
      <c r="B65" s="320" t="s">
        <v>1336</v>
      </c>
      <c r="C65" s="321"/>
      <c r="D65" s="322"/>
      <c r="E65" s="320" t="s">
        <v>1338</v>
      </c>
      <c r="F65" s="322"/>
      <c r="G65" s="320"/>
      <c r="H65" s="321"/>
      <c r="I65" s="322"/>
      <c r="J65" s="182" t="s">
        <v>1273</v>
      </c>
      <c r="K65" s="183" t="s">
        <v>1274</v>
      </c>
      <c r="L65" s="183" t="s">
        <v>1275</v>
      </c>
      <c r="M65" s="183"/>
      <c r="N65" s="183"/>
      <c r="O65" s="183"/>
      <c r="P65" s="183" t="s">
        <v>1276</v>
      </c>
      <c r="Q65" s="184" t="s">
        <v>1277</v>
      </c>
    </row>
    <row r="66" spans="2:17" ht="15.75" thickBot="1" x14ac:dyDescent="0.25">
      <c r="B66" s="317" t="s">
        <v>1337</v>
      </c>
      <c r="C66" s="318"/>
      <c r="D66" s="319"/>
      <c r="E66" s="317" t="s">
        <v>1292</v>
      </c>
      <c r="F66" s="319"/>
      <c r="G66" s="343"/>
      <c r="H66" s="344"/>
      <c r="I66" s="345"/>
      <c r="J66" s="191"/>
      <c r="K66" s="186"/>
      <c r="L66" s="187"/>
      <c r="M66" s="188"/>
      <c r="N66" s="188"/>
      <c r="O66" s="188"/>
      <c r="P66" s="189"/>
      <c r="Q66" s="190"/>
    </row>
  </sheetData>
  <sheetProtection formatCells="0" formatColumns="0" formatRows="0"/>
  <mergeCells count="23">
    <mergeCell ref="B1:Q1"/>
    <mergeCell ref="B63:B64"/>
    <mergeCell ref="C63:C64"/>
    <mergeCell ref="D63:D64"/>
    <mergeCell ref="G63:G64"/>
    <mergeCell ref="D4:D6"/>
    <mergeCell ref="D7:D13"/>
    <mergeCell ref="D14:D22"/>
    <mergeCell ref="D24:D32"/>
    <mergeCell ref="D33:D38"/>
    <mergeCell ref="D39:D40"/>
    <mergeCell ref="D41:D51"/>
    <mergeCell ref="D52:D58"/>
    <mergeCell ref="D59:D62"/>
    <mergeCell ref="C4:C6"/>
    <mergeCell ref="B4:B62"/>
    <mergeCell ref="C7:C62"/>
    <mergeCell ref="B65:D65"/>
    <mergeCell ref="E65:F65"/>
    <mergeCell ref="G65:I65"/>
    <mergeCell ref="B66:D66"/>
    <mergeCell ref="E66:F66"/>
    <mergeCell ref="G66:I66"/>
  </mergeCells>
  <conditionalFormatting sqref="P4:P62 R4:R62">
    <cfRule type="cellIs" dxfId="469" priority="30" operator="equal">
      <formula>"-"</formula>
    </cfRule>
    <cfRule type="cellIs" dxfId="468" priority="31" operator="lessThan">
      <formula>0.5</formula>
    </cfRule>
    <cfRule type="cellIs" dxfId="467" priority="32" operator="between">
      <formula>0.5</formula>
      <formula>0.75</formula>
    </cfRule>
    <cfRule type="cellIs" dxfId="466" priority="33" operator="between">
      <formula>0.75</formula>
      <formula>1</formula>
    </cfRule>
  </conditionalFormatting>
  <conditionalFormatting sqref="P4:P62 R4:R62">
    <cfRule type="cellIs" dxfId="465" priority="29" operator="equal">
      <formula>0</formula>
    </cfRule>
  </conditionalFormatting>
  <conditionalFormatting sqref="Q4:Q62">
    <cfRule type="cellIs" dxfId="464" priority="25" operator="equal">
      <formula>"-"</formula>
    </cfRule>
    <cfRule type="cellIs" dxfId="463" priority="26" operator="between">
      <formula>0.9</formula>
      <formula>1</formula>
    </cfRule>
    <cfRule type="cellIs" dxfId="462" priority="27" operator="between">
      <formula>0.7</formula>
      <formula>0.899</formula>
    </cfRule>
    <cfRule type="cellIs" dxfId="461" priority="28" operator="between">
      <formula>0</formula>
      <formula>0.699</formula>
    </cfRule>
  </conditionalFormatting>
  <conditionalFormatting sqref="Q4:Q62">
    <cfRule type="cellIs" dxfId="460" priority="21" operator="equal">
      <formula>"-"</formula>
    </cfRule>
    <cfRule type="cellIs" dxfId="459" priority="22" operator="lessThan">
      <formula>0.699</formula>
    </cfRule>
    <cfRule type="cellIs" dxfId="458" priority="23" operator="between">
      <formula>0.7</formula>
      <formula>0.8999</formula>
    </cfRule>
    <cfRule type="cellIs" dxfId="457" priority="24" operator="between">
      <formula>0.9</formula>
      <formula>1</formula>
    </cfRule>
  </conditionalFormatting>
  <conditionalFormatting sqref="Q4:Q62">
    <cfRule type="cellIs" dxfId="456" priority="17" operator="equal">
      <formula>"-"</formula>
    </cfRule>
    <cfRule type="cellIs" dxfId="455" priority="18" operator="lessThan">
      <formula>0.69999</formula>
    </cfRule>
    <cfRule type="cellIs" dxfId="454" priority="19" operator="between">
      <formula>0.7</formula>
      <formula>0.8999</formula>
    </cfRule>
    <cfRule type="cellIs" dxfId="453" priority="20" operator="between">
      <formula>0.9</formula>
      <formula>1</formula>
    </cfRule>
  </conditionalFormatting>
  <conditionalFormatting sqref="Q4:Q62">
    <cfRule type="cellIs" dxfId="452" priority="13" operator="equal">
      <formula>"-"</formula>
    </cfRule>
    <cfRule type="cellIs" dxfId="451" priority="14" operator="between">
      <formula>0.9</formula>
      <formula>1</formula>
    </cfRule>
    <cfRule type="cellIs" dxfId="450" priority="15" operator="between">
      <formula>0.7</formula>
      <formula>0.899</formula>
    </cfRule>
    <cfRule type="cellIs" dxfId="449" priority="16" operator="lessThan">
      <formula>0.699</formula>
    </cfRule>
  </conditionalFormatting>
  <conditionalFormatting sqref="Q4:Q62">
    <cfRule type="cellIs" dxfId="448" priority="9" operator="equal">
      <formula>"-"</formula>
    </cfRule>
    <cfRule type="cellIs" dxfId="447" priority="10" operator="lessThan">
      <formula>0.699</formula>
    </cfRule>
    <cfRule type="cellIs" dxfId="446" priority="11" operator="between">
      <formula>0.9</formula>
      <formula>1</formula>
    </cfRule>
    <cfRule type="cellIs" dxfId="445" priority="12" operator="between">
      <formula>0.7</formula>
      <formula>"89.99%"</formula>
    </cfRule>
  </conditionalFormatting>
  <conditionalFormatting sqref="Q4:Q62">
    <cfRule type="cellIs" dxfId="444" priority="5" operator="equal">
      <formula>"-"</formula>
    </cfRule>
    <cfRule type="cellIs" dxfId="443" priority="6" operator="lessThan">
      <formula>0.699</formula>
    </cfRule>
    <cfRule type="cellIs" dxfId="442" priority="7" operator="between">
      <formula>0.7</formula>
      <formula>0.899</formula>
    </cfRule>
    <cfRule type="cellIs" dxfId="441" priority="8" operator="between">
      <formula>0.9</formula>
      <formula>1</formula>
    </cfRule>
  </conditionalFormatting>
  <conditionalFormatting sqref="Q4:Q62">
    <cfRule type="cellIs" dxfId="440" priority="1" operator="equal">
      <formula>"-"</formula>
    </cfRule>
    <cfRule type="cellIs" dxfId="439" priority="2" operator="lessThan">
      <formula>0.699</formula>
    </cfRule>
    <cfRule type="cellIs" dxfId="438" priority="3" operator="between">
      <formula>0.7</formula>
      <formula>0.9166666</formula>
    </cfRule>
    <cfRule type="cellIs" dxfId="437" priority="4" operator="between">
      <formula>0.9167</formula>
      <formula>1</formula>
    </cfRule>
  </conditionalFormatting>
  <dataValidations disablePrompts="1" count="1">
    <dataValidation type="list" allowBlank="1" showInputMessage="1" showErrorMessage="1" sqref="C7">
      <formula1>Sector</formula1>
    </dataValidation>
  </dataValidations>
  <printOptions horizontalCentered="1" verticalCentered="1"/>
  <pageMargins left="0.31496062992125984" right="0.31496062992125984" top="0.74803149606299213" bottom="0.74803149606299213" header="0.31496062992125984" footer="0.31496062992125984"/>
  <pageSetup scale="44" orientation="landscape" r:id="rId1"/>
  <rowBreaks count="2" manualBreakCount="2">
    <brk id="22" max="16383" man="1"/>
    <brk id="3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34</vt:i4>
      </vt:variant>
    </vt:vector>
  </HeadingPairs>
  <TitlesOfParts>
    <vt:vector size="52" baseType="lpstr">
      <vt:lpstr>AGUAS DE BARRANCBERMEJA</vt:lpstr>
      <vt:lpstr>INFRAESTRUCTURA </vt:lpstr>
      <vt:lpstr>Consolidado</vt:lpstr>
      <vt:lpstr>EDUBA</vt:lpstr>
      <vt:lpstr>INDERBA </vt:lpstr>
      <vt:lpstr>Transito y Transporte</vt:lpstr>
      <vt:lpstr>Desarrollo</vt:lpstr>
      <vt:lpstr>Educacion</vt:lpstr>
      <vt:lpstr>Gobierno</vt:lpstr>
      <vt:lpstr>Hacienda</vt:lpstr>
      <vt:lpstr>INFRAESTRUCTURA</vt:lpstr>
      <vt:lpstr>TIC</vt:lpstr>
      <vt:lpstr>Medio Ambiente</vt:lpstr>
      <vt:lpstr>General</vt:lpstr>
      <vt:lpstr>Juridica</vt:lpstr>
      <vt:lpstr>Salud</vt:lpstr>
      <vt:lpstr>UMATA</vt:lpstr>
      <vt:lpstr>Planeacion</vt:lpstr>
      <vt:lpstr>'AGUAS DE BARRANCBERMEJA'!Área_de_impresión</vt:lpstr>
      <vt:lpstr>Desarrollo!Área_de_impresión</vt:lpstr>
      <vt:lpstr>EDUBA!Área_de_impresión</vt:lpstr>
      <vt:lpstr>Educacion!Área_de_impresión</vt:lpstr>
      <vt:lpstr>General!Área_de_impresión</vt:lpstr>
      <vt:lpstr>Gobierno!Área_de_impresión</vt:lpstr>
      <vt:lpstr>Hacienda!Área_de_impresión</vt:lpstr>
      <vt:lpstr>'INDERBA '!Área_de_impresión</vt:lpstr>
      <vt:lpstr>INFRAESTRUCTURA!Área_de_impresión</vt:lpstr>
      <vt:lpstr>'INFRAESTRUCTURA '!Área_de_impresión</vt:lpstr>
      <vt:lpstr>Juridica!Área_de_impresión</vt:lpstr>
      <vt:lpstr>'Medio Ambiente'!Área_de_impresión</vt:lpstr>
      <vt:lpstr>Planeacion!Área_de_impresión</vt:lpstr>
      <vt:lpstr>Salud!Área_de_impresión</vt:lpstr>
      <vt:lpstr>TIC!Área_de_impresión</vt:lpstr>
      <vt:lpstr>'Transito y Transporte'!Área_de_impresión</vt:lpstr>
      <vt:lpstr>UMATA!Área_de_impresión</vt:lpstr>
      <vt:lpstr>'AGUAS DE BARRANCBERMEJA'!Títulos_a_imprimir</vt:lpstr>
      <vt:lpstr>Desarrollo!Títulos_a_imprimir</vt:lpstr>
      <vt:lpstr>EDUBA!Títulos_a_imprimir</vt:lpstr>
      <vt:lpstr>Educacion!Títulos_a_imprimir</vt:lpstr>
      <vt:lpstr>General!Títulos_a_imprimir</vt:lpstr>
      <vt:lpstr>Gobierno!Títulos_a_imprimir</vt:lpstr>
      <vt:lpstr>Hacienda!Títulos_a_imprimir</vt:lpstr>
      <vt:lpstr>'INDERBA '!Títulos_a_imprimir</vt:lpstr>
      <vt:lpstr>INFRAESTRUCTURA!Títulos_a_imprimir</vt:lpstr>
      <vt:lpstr>'INFRAESTRUCTURA '!Títulos_a_imprimir</vt:lpstr>
      <vt:lpstr>Juridica!Títulos_a_imprimir</vt:lpstr>
      <vt:lpstr>'Medio Ambiente'!Títulos_a_imprimir</vt:lpstr>
      <vt:lpstr>Planeacion!Títulos_a_imprimir</vt:lpstr>
      <vt:lpstr>Salud!Títulos_a_imprimir</vt:lpstr>
      <vt:lpstr>TIC!Títulos_a_imprimir</vt:lpstr>
      <vt:lpstr>'Transito y Transporte'!Títulos_a_imprimir</vt:lpstr>
      <vt:lpstr>UMATA!Títulos_a_imprimir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Dario Gelvez Uribe</dc:creator>
  <cp:lastModifiedBy>Admin</cp:lastModifiedBy>
  <cp:lastPrinted>2017-06-14T19:48:01Z</cp:lastPrinted>
  <dcterms:created xsi:type="dcterms:W3CDTF">2016-11-21T20:57:51Z</dcterms:created>
  <dcterms:modified xsi:type="dcterms:W3CDTF">2017-07-12T16:33:03Z</dcterms:modified>
</cp:coreProperties>
</file>